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heckCompatibility="1" defaultThemeVersion="166925"/>
  <xr:revisionPtr revIDLastSave="0" documentId="10_ncr:0_{44069493-4EF4-4AB1-9140-DF49B074269A}" xr6:coauthVersionLast="34" xr6:coauthVersionMax="34" xr10:uidLastSave="{00000000-0000-0000-0000-000000000000}"/>
  <bookViews>
    <workbookView visibility="hidden" xWindow="32760" yWindow="32760" windowWidth="6720" windowHeight="4950" tabRatio="534" firstSheet="5"/>
  </bookViews>
  <sheets>
    <sheet name="PARA INOCULAR EN ARROZ" sheetId="2" r:id="rId1"/>
    <sheet name="PRODUCCIÓN M. anisopliae" sheetId="3" r:id="rId2"/>
    <sheet name="AMECA" sheetId="4" r:id="rId3"/>
    <sheet name="CHALCO" sheetId="5" r:id="rId4"/>
    <sheet name="CHICONCUAC" sheetId="7" r:id="rId5"/>
    <sheet name="TEXCOCO" sheetId="8" r:id="rId6"/>
    <sheet name="T. AIRE" sheetId="6" r:id="rId7"/>
    <sheet name="METASIN" sheetId="9" r:id="rId8"/>
    <sheet name="PROMEDIOS GRAFICAS" sheetId="10" r:id="rId9"/>
    <sheet name="GERMINACIÓN" sheetId="11" r:id="rId10"/>
    <sheet name="VIABILIDAD" sheetId="12" r:id="rId11"/>
    <sheet name="INFECTIVIDAD" sheetId="13" r:id="rId12"/>
  </sheets>
  <calcPr calcId="0"/>
  <oleSize ref="A1"/>
</workbook>
</file>

<file path=xl/sharedStrings.xml><?xml version="1.0" encoding="utf-8"?>
<sst xmlns="http://schemas.openxmlformats.org/spreadsheetml/2006/main" count="446" uniqueCount="87">
  <si>
    <t>Cepa</t>
  </si>
  <si>
    <t>Sustrato =</t>
  </si>
  <si>
    <t>Tween =</t>
  </si>
  <si>
    <t>g</t>
  </si>
  <si>
    <t>mL</t>
  </si>
  <si>
    <t>Cámara</t>
  </si>
  <si>
    <t>FD=</t>
  </si>
  <si>
    <t>División =</t>
  </si>
  <si>
    <t>N =</t>
  </si>
  <si>
    <t>conidios/mL</t>
  </si>
  <si>
    <t>conidios/gasi</t>
  </si>
  <si>
    <t>Promedio</t>
  </si>
  <si>
    <t>Desvest</t>
  </si>
  <si>
    <t>Bolsa</t>
  </si>
  <si>
    <t>conteo 1</t>
  </si>
  <si>
    <t>conteo 1´</t>
  </si>
  <si>
    <t>Ca =</t>
  </si>
  <si>
    <t>Producción (Ca)</t>
  </si>
  <si>
    <t>Promedio=</t>
  </si>
  <si>
    <t>N= (promedio)(25)(1E4)(FD)</t>
  </si>
  <si>
    <t>CONTEOS DE MATRACES PARA INOCULAR EN ARROZ</t>
  </si>
  <si>
    <t>PARA EL 40% DE "H" INICIAL</t>
  </si>
  <si>
    <t>30g H2O PARA 50gasi</t>
  </si>
  <si>
    <t>Conidios/gasi</t>
  </si>
  <si>
    <t>gasi/ml</t>
  </si>
  <si>
    <t xml:space="preserve">Concentración  </t>
  </si>
  <si>
    <t>Conidios/ml</t>
  </si>
  <si>
    <t>VOLUMEN DE INÓCULO Y H2O PARA MEDIO DE CULTIVO SÓLIDO (ARROZ)</t>
  </si>
  <si>
    <t>ml</t>
  </si>
  <si>
    <t xml:space="preserve">ml </t>
  </si>
  <si>
    <t>VOLUMEN TOTAL DE DISOLUCIÓN</t>
  </si>
  <si>
    <t>INOCULO</t>
  </si>
  <si>
    <t>ML</t>
  </si>
  <si>
    <t>H2O</t>
  </si>
  <si>
    <t>V=</t>
  </si>
  <si>
    <t>conteo 2</t>
  </si>
  <si>
    <t>conteo 2´</t>
  </si>
  <si>
    <t>conteo 3</t>
  </si>
  <si>
    <t>conteo 3´</t>
  </si>
  <si>
    <t>AMECAMECA</t>
  </si>
  <si>
    <t>Total =</t>
  </si>
  <si>
    <t>Promedio 1 =</t>
  </si>
  <si>
    <t>Promedio 2 =</t>
  </si>
  <si>
    <t>Promedio 3 =</t>
  </si>
  <si>
    <t>CHICONCUAC</t>
  </si>
  <si>
    <t>CHALCO</t>
  </si>
  <si>
    <t>T. AIRE</t>
  </si>
  <si>
    <t>N1=</t>
  </si>
  <si>
    <t>N2=</t>
  </si>
  <si>
    <t>N3=</t>
  </si>
  <si>
    <t>Ca1 =</t>
  </si>
  <si>
    <t>Ca2=</t>
  </si>
  <si>
    <t>Ca3=</t>
  </si>
  <si>
    <t>Promedio1=</t>
  </si>
  <si>
    <t>METASIN</t>
  </si>
  <si>
    <t>TEXCOCO</t>
  </si>
  <si>
    <t>CEPA</t>
  </si>
  <si>
    <t>PROMEDIO</t>
  </si>
  <si>
    <t>DESVEST</t>
  </si>
  <si>
    <t>gasi</t>
  </si>
  <si>
    <t>TOTAL</t>
  </si>
  <si>
    <t>NO GER</t>
  </si>
  <si>
    <t>GERMINADOS</t>
  </si>
  <si>
    <t>% GERMINACIÓN</t>
  </si>
  <si>
    <t>TENANGO DEL AIRE</t>
  </si>
  <si>
    <t>o</t>
  </si>
  <si>
    <t>META-SIN</t>
  </si>
  <si>
    <t>amecameca</t>
  </si>
  <si>
    <t>DÍA</t>
  </si>
  <si>
    <t>CAJA 1</t>
  </si>
  <si>
    <t>CAJA 2</t>
  </si>
  <si>
    <t>CAJA 3</t>
  </si>
  <si>
    <t>CAJA 4</t>
  </si>
  <si>
    <t>CAJA 5</t>
  </si>
  <si>
    <t>TENANGO</t>
  </si>
  <si>
    <t>Ame-2.1</t>
  </si>
  <si>
    <t>Tex-3.1</t>
  </si>
  <si>
    <t>Chi-3.1</t>
  </si>
  <si>
    <t>Cha-3.1</t>
  </si>
  <si>
    <t>Germinación</t>
  </si>
  <si>
    <t>Viabilidad</t>
  </si>
  <si>
    <t>VIABILIDAD</t>
  </si>
  <si>
    <t>AMECA</t>
  </si>
  <si>
    <t>promedio</t>
  </si>
  <si>
    <t>desvest</t>
  </si>
  <si>
    <t>% VIABILIDAD</t>
  </si>
  <si>
    <t>Ten-2.1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</si>
</sst>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E+00"/>
    <numFmt numFmtId="165" formatCode="0.0E+00"/>
  </numFmts>
  <fonts count="24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b/>
      <sz val="11"/>
      <color indexed="9"/>
      <name val="Comic Sans MS"/>
      <family val="4"/>
    </font>
    <font>
      <i/>
      <sz val="11"/>
      <color indexed="8"/>
      <name val="Calibri"/>
      <family val="2"/>
    </font>
    <font>
      <b/>
      <i/>
      <sz val="11"/>
      <color indexed="9"/>
      <name val="Calibri"/>
      <family val="2"/>
    </font>
    <font>
      <sz val="11"/>
      <color indexed="8"/>
      <name val="Comic Sans MS"/>
      <family val="4"/>
    </font>
    <font>
      <b/>
      <i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i/>
      <sz val="11"/>
      <color indexed="23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6" fillId="4" borderId="0" applyNumberFormat="0" applyBorder="0" applyAlignment="0" applyProtection="0"/>
    <xf numFmtId="0" fontId="21" fillId="16" borderId="1" applyNumberFormat="0" applyAlignment="0" applyProtection="0"/>
    <xf numFmtId="0" fontId="2" fillId="17" borderId="2" applyNumberFormat="0" applyAlignment="0" applyProtection="0"/>
    <xf numFmtId="0" fontId="22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9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11" fillId="23" borderId="4" applyNumberFormat="0" applyFont="0" applyAlignment="0" applyProtection="0"/>
    <xf numFmtId="0" fontId="20" fillId="16" borderId="5" applyNumberFormat="0" applyAlignment="0" applyProtection="0"/>
    <xf numFmtId="0" fontId="1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9" applyNumberFormat="0" applyFill="0" applyAlignment="0" applyProtection="0"/>
  </cellStyleXfs>
  <cellXfs count="105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Border="1"/>
    <xf numFmtId="0" fontId="2" fillId="24" borderId="0" xfId="0" applyFont="1" applyFill="1" applyAlignment="1">
      <alignment horizontal="center"/>
    </xf>
    <xf numFmtId="0" fontId="2" fillId="24" borderId="0" xfId="0" applyFont="1" applyFill="1"/>
    <xf numFmtId="0" fontId="1" fillId="0" borderId="10" xfId="0" applyFont="1" applyBorder="1"/>
    <xf numFmtId="0" fontId="0" fillId="0" borderId="10" xfId="0" applyBorder="1"/>
    <xf numFmtId="11" fontId="0" fillId="0" borderId="10" xfId="0" applyNumberFormat="1" applyBorder="1"/>
    <xf numFmtId="164" fontId="0" fillId="0" borderId="0" xfId="0" applyNumberFormat="1"/>
    <xf numFmtId="164" fontId="0" fillId="0" borderId="10" xfId="0" applyNumberFormat="1" applyBorder="1"/>
    <xf numFmtId="0" fontId="0" fillId="0" borderId="11" xfId="0" applyBorder="1"/>
    <xf numFmtId="1" fontId="0" fillId="0" borderId="11" xfId="0" applyNumberFormat="1" applyBorder="1"/>
    <xf numFmtId="0" fontId="3" fillId="0" borderId="0" xfId="0" applyFont="1" applyFill="1" applyBorder="1"/>
    <xf numFmtId="0" fontId="5" fillId="0" borderId="0" xfId="0" applyFont="1" applyFill="1" applyBorder="1"/>
    <xf numFmtId="0" fontId="5" fillId="24" borderId="11" xfId="0" applyFont="1" applyFill="1" applyBorder="1"/>
    <xf numFmtId="0" fontId="0" fillId="25" borderId="11" xfId="0" applyFill="1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ill="1" applyBorder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4" fillId="29" borderId="0" xfId="0" applyFont="1" applyFill="1"/>
    <xf numFmtId="165" fontId="0" fillId="0" borderId="0" xfId="0" applyNumberFormat="1" applyBorder="1"/>
    <xf numFmtId="11" fontId="0" fillId="0" borderId="0" xfId="0" applyNumberFormat="1" applyBorder="1"/>
    <xf numFmtId="0" fontId="2" fillId="24" borderId="12" xfId="0" applyFont="1" applyFill="1" applyBorder="1" applyAlignment="1">
      <alignment horizontal="center"/>
    </xf>
    <xf numFmtId="0" fontId="2" fillId="24" borderId="12" xfId="0" applyFont="1" applyFill="1" applyBorder="1"/>
    <xf numFmtId="165" fontId="0" fillId="0" borderId="10" xfId="0" applyNumberFormat="1" applyBorder="1"/>
    <xf numFmtId="0" fontId="4" fillId="0" borderId="10" xfId="0" applyFont="1" applyFill="1" applyBorder="1"/>
    <xf numFmtId="0" fontId="6" fillId="0" borderId="0" xfId="0" applyFont="1"/>
    <xf numFmtId="11" fontId="6" fillId="0" borderId="0" xfId="0" applyNumberFormat="1" applyFont="1"/>
    <xf numFmtId="11" fontId="0" fillId="0" borderId="11" xfId="0" applyNumberFormat="1" applyBorder="1"/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24" borderId="15" xfId="0" applyFont="1" applyFill="1" applyBorder="1" applyAlignment="1">
      <alignment horizontal="center"/>
    </xf>
    <xf numFmtId="11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7" fillId="30" borderId="13" xfId="0" applyFont="1" applyFill="1" applyBorder="1"/>
    <xf numFmtId="0" fontId="7" fillId="31" borderId="11" xfId="0" applyFont="1" applyFill="1" applyBorder="1"/>
    <xf numFmtId="0" fontId="8" fillId="0" borderId="0" xfId="0" applyFont="1"/>
    <xf numFmtId="0" fontId="2" fillId="24" borderId="18" xfId="0" applyFont="1" applyFill="1" applyBorder="1"/>
    <xf numFmtId="0" fontId="2" fillId="24" borderId="19" xfId="0" applyFont="1" applyFill="1" applyBorder="1"/>
    <xf numFmtId="0" fontId="7" fillId="32" borderId="13" xfId="0" applyFont="1" applyFill="1" applyBorder="1"/>
    <xf numFmtId="0" fontId="7" fillId="24" borderId="13" xfId="0" applyFont="1" applyFill="1" applyBorder="1"/>
    <xf numFmtId="0" fontId="7" fillId="33" borderId="13" xfId="0" applyFont="1" applyFill="1" applyBorder="1"/>
    <xf numFmtId="0" fontId="7" fillId="31" borderId="13" xfId="0" applyFont="1" applyFill="1" applyBorder="1"/>
    <xf numFmtId="0" fontId="9" fillId="34" borderId="13" xfId="0" applyFont="1" applyFill="1" applyBorder="1"/>
    <xf numFmtId="0" fontId="3" fillId="0" borderId="0" xfId="0" applyFont="1"/>
    <xf numFmtId="0" fontId="2" fillId="31" borderId="11" xfId="0" applyFont="1" applyFill="1" applyBorder="1"/>
    <xf numFmtId="0" fontId="1" fillId="0" borderId="0" xfId="0" applyFont="1" applyBorder="1"/>
    <xf numFmtId="165" fontId="10" fillId="0" borderId="0" xfId="0" applyNumberFormat="1" applyFont="1" applyBorder="1"/>
    <xf numFmtId="11" fontId="6" fillId="0" borderId="0" xfId="0" applyNumberFormat="1" applyFont="1" applyBorder="1"/>
    <xf numFmtId="165" fontId="0" fillId="0" borderId="11" xfId="0" applyNumberFormat="1" applyBorder="1"/>
    <xf numFmtId="0" fontId="2" fillId="24" borderId="11" xfId="0" applyFont="1" applyFill="1" applyBorder="1" applyAlignment="1">
      <alignment horizontal="center" vertical="center"/>
    </xf>
    <xf numFmtId="2" fontId="0" fillId="0" borderId="11" xfId="0" applyNumberFormat="1" applyBorder="1"/>
    <xf numFmtId="2" fontId="0" fillId="0" borderId="17" xfId="0" applyNumberFormat="1" applyBorder="1" applyAlignment="1"/>
    <xf numFmtId="2" fontId="0" fillId="0" borderId="20" xfId="0" applyNumberFormat="1" applyBorder="1" applyAlignment="1"/>
    <xf numFmtId="2" fontId="0" fillId="0" borderId="21" xfId="0" applyNumberFormat="1" applyBorder="1" applyAlignment="1"/>
    <xf numFmtId="2" fontId="0" fillId="0" borderId="11" xfId="0" applyNumberFormat="1" applyBorder="1" applyAlignment="1"/>
    <xf numFmtId="0" fontId="2" fillId="24" borderId="11" xfId="0" applyFont="1" applyFill="1" applyBorder="1"/>
    <xf numFmtId="0" fontId="0" fillId="0" borderId="11" xfId="0" applyFill="1" applyBorder="1"/>
    <xf numFmtId="0" fontId="0" fillId="0" borderId="11" xfId="0" applyBorder="1" applyAlignment="1">
      <alignment horizontal="center"/>
    </xf>
    <xf numFmtId="0" fontId="0" fillId="0" borderId="2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10" fillId="0" borderId="11" xfId="0" applyFont="1" applyBorder="1"/>
    <xf numFmtId="1" fontId="0" fillId="0" borderId="0" xfId="0" applyNumberFormat="1"/>
    <xf numFmtId="0" fontId="2" fillId="24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4" borderId="0" xfId="0" applyFont="1" applyFill="1" applyAlignment="1">
      <alignment horizontal="center"/>
    </xf>
    <xf numFmtId="0" fontId="0" fillId="28" borderId="23" xfId="0" applyFill="1" applyBorder="1" applyAlignment="1">
      <alignment horizontal="center"/>
    </xf>
    <xf numFmtId="0" fontId="0" fillId="28" borderId="24" xfId="0" applyFill="1" applyBorder="1" applyAlignment="1">
      <alignment horizontal="center"/>
    </xf>
    <xf numFmtId="0" fontId="0" fillId="28" borderId="22" xfId="0" applyFill="1" applyBorder="1" applyAlignment="1">
      <alignment horizontal="center"/>
    </xf>
    <xf numFmtId="0" fontId="0" fillId="32" borderId="23" xfId="0" applyFill="1" applyBorder="1" applyAlignment="1">
      <alignment horizontal="center"/>
    </xf>
    <xf numFmtId="0" fontId="0" fillId="32" borderId="24" xfId="0" applyFill="1" applyBorder="1" applyAlignment="1">
      <alignment horizontal="center"/>
    </xf>
    <xf numFmtId="0" fontId="0" fillId="32" borderId="22" xfId="0" applyFill="1" applyBorder="1" applyAlignment="1">
      <alignment horizontal="center"/>
    </xf>
    <xf numFmtId="0" fontId="0" fillId="25" borderId="23" xfId="0" applyFill="1" applyBorder="1" applyAlignment="1">
      <alignment horizontal="center"/>
    </xf>
    <xf numFmtId="0" fontId="0" fillId="25" borderId="24" xfId="0" applyFill="1" applyBorder="1" applyAlignment="1">
      <alignment horizontal="center"/>
    </xf>
    <xf numFmtId="0" fontId="0" fillId="25" borderId="22" xfId="0" applyFill="1" applyBorder="1" applyAlignment="1">
      <alignment horizontal="center"/>
    </xf>
    <xf numFmtId="0" fontId="0" fillId="36" borderId="23" xfId="0" applyFill="1" applyBorder="1" applyAlignment="1">
      <alignment horizontal="center"/>
    </xf>
    <xf numFmtId="0" fontId="0" fillId="36" borderId="24" xfId="0" applyFill="1" applyBorder="1" applyAlignment="1">
      <alignment horizontal="center"/>
    </xf>
    <xf numFmtId="0" fontId="0" fillId="36" borderId="22" xfId="0" applyFill="1" applyBorder="1" applyAlignment="1">
      <alignment horizontal="center"/>
    </xf>
    <xf numFmtId="0" fontId="0" fillId="34" borderId="23" xfId="0" applyFill="1" applyBorder="1" applyAlignment="1">
      <alignment horizontal="center"/>
    </xf>
    <xf numFmtId="0" fontId="0" fillId="34" borderId="24" xfId="0" applyFill="1" applyBorder="1" applyAlignment="1">
      <alignment horizontal="center"/>
    </xf>
    <xf numFmtId="0" fontId="0" fillId="34" borderId="22" xfId="0" applyFill="1" applyBorder="1" applyAlignment="1">
      <alignment horizontal="center"/>
    </xf>
    <xf numFmtId="0" fontId="0" fillId="35" borderId="23" xfId="0" applyFill="1" applyBorder="1" applyAlignment="1">
      <alignment horizontal="center"/>
    </xf>
    <xf numFmtId="0" fontId="0" fillId="35" borderId="24" xfId="0" applyFill="1" applyBorder="1" applyAlignment="1">
      <alignment horizontal="center"/>
    </xf>
    <xf numFmtId="0" fontId="0" fillId="35" borderId="22" xfId="0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2" fillId="24" borderId="11" xfId="0" applyFont="1" applyFill="1" applyBorder="1" applyAlignment="1">
      <alignment horizontal="center"/>
    </xf>
    <xf numFmtId="0" fontId="0" fillId="34" borderId="11" xfId="0" applyFill="1" applyBorder="1" applyAlignment="1">
      <alignment horizontal="center"/>
    </xf>
    <xf numFmtId="0" fontId="3" fillId="24" borderId="11" xfId="0" applyFont="1" applyFill="1" applyBorder="1" applyAlignment="1">
      <alignment horizontal="center"/>
    </xf>
    <xf numFmtId="0" fontId="0" fillId="28" borderId="11" xfId="0" applyFill="1" applyBorder="1" applyAlignment="1">
      <alignment horizontal="center"/>
    </xf>
    <xf numFmtId="0" fontId="0" fillId="35" borderId="11" xfId="0" applyFill="1" applyBorder="1" applyAlignment="1">
      <alignment horizontal="center"/>
    </xf>
    <xf numFmtId="0" fontId="0" fillId="27" borderId="11" xfId="0" applyFill="1" applyBorder="1" applyAlignment="1">
      <alignment horizontal="center"/>
    </xf>
    <xf numFmtId="0" fontId="3" fillId="37" borderId="11" xfId="0" applyFont="1" applyFill="1" applyBorder="1" applyAlignment="1">
      <alignment horizontal="center"/>
    </xf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 M. anisopliae. Cultivo sólido (arroz) 7 días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0-DB2F-4B72-ABC2-A34B76B3FB7B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DB2F-4B72-ABC2-A34B76B3FB7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2-DB2F-4B72-ABC2-A34B76B3FB7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DB2F-4B72-ABC2-A34B76B3FB7B}"/>
              </c:ext>
            </c:extLst>
          </c:dPt>
          <c:errBars>
            <c:errBarType val="both"/>
            <c:errValType val="stdErr"/>
            <c:noEndCap val="0"/>
          </c:errBars>
          <c:cat>
            <c:strRef>
              <c:f>'PRODUCCIÓN M. anisopliae'!$T$6:$T$9</c:f>
              <c:strCache>
                <c:ptCount val="4"/>
                <c:pt idx="0">
                  <c:v>AMECAMECA</c:v>
                </c:pt>
                <c:pt idx="1">
                  <c:v>CHICONCUAC</c:v>
                </c:pt>
                <c:pt idx="2">
                  <c:v>CHALCO</c:v>
                </c:pt>
                <c:pt idx="3">
                  <c:v>T. AIRE</c:v>
                </c:pt>
              </c:strCache>
            </c:strRef>
          </c:cat>
          <c:val>
            <c:numRef>
              <c:f>'PRODUCCIÓN M. anisopliae'!$U$6:$U$9</c:f>
              <c:numCache>
                <c:formatCode>0.0E+00</c:formatCode>
                <c:ptCount val="4"/>
                <c:pt idx="0">
                  <c:v>3616666666.6666665</c:v>
                </c:pt>
                <c:pt idx="1">
                  <c:v>7516666666.666667</c:v>
                </c:pt>
                <c:pt idx="2">
                  <c:v>1850000000</c:v>
                </c:pt>
                <c:pt idx="3">
                  <c:v>5466666666.6666698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2F-4B72-ABC2-A34B76B3F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61086536"/>
        <c:axId val="1"/>
      </c:barChart>
      <c:catAx>
        <c:axId val="261086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CEPAS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MX"/>
                  <a:t>Producción conidios/gasi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E+00" sourceLinked="0"/>
        <c:majorTickMark val="none"/>
        <c:minorTickMark val="none"/>
        <c:tickLblPos val="nextTo"/>
        <c:spPr>
          <a:ln w="9525">
            <a:noFill/>
          </a:ln>
        </c:spPr>
        <c:crossAx val="261086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58269086500777"/>
          <c:y val="0.89589905362776023"/>
          <c:w val="0.66092077668667815"/>
          <c:h val="7.5709779179810727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'PROMEDIOS GRAFICAS'!$B$4</c:f>
              <c:strCache>
                <c:ptCount val="1"/>
                <c:pt idx="0">
                  <c:v>PROMEDIO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0-39EB-49EF-9E01-592E8D705E9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39EB-49EF-9E01-592E8D705E95}"/>
              </c:ext>
            </c:extLst>
          </c:dPt>
          <c:dPt>
            <c:idx val="2"/>
            <c:invertIfNegative val="0"/>
            <c:bubble3D val="0"/>
            <c:spPr>
              <a:solidFill>
                <a:srgbClr val="DE310E"/>
              </a:solidFill>
            </c:spPr>
            <c:extLst>
              <c:ext xmlns:c16="http://schemas.microsoft.com/office/drawing/2014/chart" uri="{C3380CC4-5D6E-409C-BE32-E72D297353CC}">
                <c16:uniqueId val="{00000002-39EB-49EF-9E01-592E8D705E95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39EB-49EF-9E01-592E8D705E95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39EB-49EF-9E01-592E8D705E95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5-39EB-49EF-9E01-592E8D705E95}"/>
              </c:ext>
            </c:extLst>
          </c:dPt>
          <c:errBars>
            <c:errBarType val="both"/>
            <c:errValType val="cust"/>
            <c:noEndCap val="0"/>
            <c:pl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78779756.282943651</c:v>
                  </c:pt>
                  <c:pt idx="2">
                    <c:v>150249792.0131672</c:v>
                  </c:pt>
                  <c:pt idx="3">
                    <c:v>92567542.907868087</c:v>
                  </c:pt>
                  <c:pt idx="4">
                    <c:v>285032892.83870381</c:v>
                  </c:pt>
                  <c:pt idx="5">
                    <c:v>222106393.4244127</c:v>
                  </c:pt>
                </c:numCache>
              </c:numRef>
            </c:plus>
            <c:minus>
              <c:numLit>
                <c:formatCode>Estándar</c:formatCode>
                <c:ptCount val="1"/>
                <c:pt idx="0">
                  <c:v>1</c:v>
                </c:pt>
              </c:numLit>
            </c:minus>
          </c:errBars>
          <c:cat>
            <c:strRef>
              <c:f>'PROMEDIOS GRAFICAS'!$A$5:$A$10</c:f>
              <c:strCache>
                <c:ptCount val="6"/>
                <c:pt idx="0">
                  <c:v>AMECAMECA</c:v>
                </c:pt>
                <c:pt idx="1">
                  <c:v>CHALCO</c:v>
                </c:pt>
                <c:pt idx="2">
                  <c:v>CHICONCUAC</c:v>
                </c:pt>
                <c:pt idx="3">
                  <c:v>TEXCOCO</c:v>
                </c:pt>
                <c:pt idx="4">
                  <c:v>T. AIRE</c:v>
                </c:pt>
                <c:pt idx="5">
                  <c:v>METASIN</c:v>
                </c:pt>
              </c:strCache>
            </c:strRef>
          </c:cat>
          <c:val>
            <c:numRef>
              <c:f>'PROMEDIOS GRAFICAS'!$B$5:$B$10</c:f>
              <c:numCache>
                <c:formatCode>0.0E+00</c:formatCode>
                <c:ptCount val="6"/>
                <c:pt idx="0">
                  <c:v>567500000</c:v>
                </c:pt>
                <c:pt idx="1">
                  <c:v>657500000</c:v>
                </c:pt>
                <c:pt idx="2">
                  <c:v>895000000</c:v>
                </c:pt>
                <c:pt idx="3">
                  <c:v>732500000</c:v>
                </c:pt>
                <c:pt idx="4">
                  <c:v>820000000</c:v>
                </c:pt>
                <c:pt idx="5">
                  <c:v>810000000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EB-49EF-9E01-592E8D70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087848"/>
        <c:axId val="1"/>
      </c:barChart>
      <c:catAx>
        <c:axId val="261087848"/>
        <c:scaling>
          <c:orientation val="minMax"/>
        </c:scaling>
        <c:delete val="0"/>
        <c:axPos val="b"/>
        <c:numFmt formatCode="Estándar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261087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25"/>
          <c:y val="0.31944444444444442"/>
          <c:w val="0.2"/>
          <c:h val="0.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GERMINACIÓN!$C$27</c:f>
              <c:strCache>
                <c:ptCount val="1"/>
                <c:pt idx="0">
                  <c:v>% GERMINACIÓN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0-D729-4A25-898E-3AD4923EAC41}"/>
              </c:ext>
            </c:extLst>
          </c:dPt>
          <c:dPt>
            <c:idx val="1"/>
            <c:invertIfNegative val="0"/>
            <c:bubble3D val="0"/>
            <c:spPr>
              <a:solidFill>
                <a:srgbClr val="DE310E"/>
              </a:solidFill>
            </c:spPr>
            <c:extLst>
              <c:ext xmlns:c16="http://schemas.microsoft.com/office/drawing/2014/chart" uri="{C3380CC4-5D6E-409C-BE32-E72D297353CC}">
                <c16:uniqueId val="{00000001-D729-4A25-898E-3AD4923EAC4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2-D729-4A25-898E-3AD4923EAC41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3-D729-4A25-898E-3AD4923EAC41}"/>
              </c:ext>
            </c:extLst>
          </c:dPt>
          <c:dPt>
            <c:idx val="4"/>
            <c:invertIfNegative val="0"/>
            <c:bubble3D val="0"/>
            <c:spPr>
              <a:solidFill>
                <a:srgbClr val="00FF00"/>
              </a:solidFill>
            </c:spPr>
            <c:extLst>
              <c:ext xmlns:c16="http://schemas.microsoft.com/office/drawing/2014/chart" uri="{C3380CC4-5D6E-409C-BE32-E72D297353CC}">
                <c16:uniqueId val="{00000004-D729-4A25-898E-3AD4923EAC41}"/>
              </c:ext>
            </c:extLst>
          </c:dPt>
          <c:errBars>
            <c:errBarType val="both"/>
            <c:errValType val="stdErr"/>
            <c:noEndCap val="0"/>
          </c:errBars>
          <c:cat>
            <c:strRef>
              <c:f>GERMINACIÓN!$B$28:$B$32</c:f>
              <c:strCache>
                <c:ptCount val="5"/>
                <c:pt idx="0">
                  <c:v>AMECAMECA</c:v>
                </c:pt>
                <c:pt idx="1">
                  <c:v>CHICONCUAC</c:v>
                </c:pt>
                <c:pt idx="2">
                  <c:v>CHALCO</c:v>
                </c:pt>
                <c:pt idx="3">
                  <c:v>TEXCOCO</c:v>
                </c:pt>
                <c:pt idx="4">
                  <c:v>METASIN</c:v>
                </c:pt>
              </c:strCache>
            </c:strRef>
          </c:cat>
          <c:val>
            <c:numRef>
              <c:f>GERMINACIÓN!$C$28:$C$32</c:f>
              <c:numCache>
                <c:formatCode>0.00</c:formatCode>
                <c:ptCount val="5"/>
                <c:pt idx="0">
                  <c:v>78.660329563087899</c:v>
                </c:pt>
                <c:pt idx="1">
                  <c:v>89.588907787631285</c:v>
                </c:pt>
                <c:pt idx="2">
                  <c:v>81.871693121693113</c:v>
                </c:pt>
                <c:pt idx="3">
                  <c:v>88.674816059151297</c:v>
                </c:pt>
                <c:pt idx="4" formatCode="Estándar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29-4A25-898E-3AD4923E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879832"/>
        <c:axId val="1"/>
      </c:barChart>
      <c:catAx>
        <c:axId val="243879832"/>
        <c:scaling>
          <c:orientation val="minMax"/>
        </c:scaling>
        <c:delete val="0"/>
        <c:axPos val="b"/>
        <c:numFmt formatCode="Estándar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43879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25"/>
          <c:y val="0.3611111111111111"/>
          <c:w val="0.2"/>
          <c:h val="0.416666666666666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VIABILIDAD!$C$3</c:f>
              <c:strCache>
                <c:ptCount val="1"/>
                <c:pt idx="0">
                  <c:v>Germinación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VIABILIDAD!$D$4:$D$8</c:f>
                <c:numCache>
                  <c:formatCode>Estándar</c:formatCode>
                  <c:ptCount val="5"/>
                  <c:pt idx="0">
                    <c:v>6.1674448120919871</c:v>
                  </c:pt>
                  <c:pt idx="1">
                    <c:v>3.8180474448406296</c:v>
                  </c:pt>
                  <c:pt idx="2">
                    <c:v>0.53986244278154449</c:v>
                  </c:pt>
                  <c:pt idx="3">
                    <c:v>2.2214896333359886</c:v>
                  </c:pt>
                  <c:pt idx="4">
                    <c:v>0.94788122674257425</c:v>
                  </c:pt>
                </c:numCache>
              </c:numRef>
            </c:plus>
            <c:minus>
              <c:numRef>
                <c:f>VIABILIDAD!$D$4:$D$8</c:f>
                <c:numCache>
                  <c:formatCode>Estándar</c:formatCode>
                  <c:ptCount val="5"/>
                  <c:pt idx="0">
                    <c:v>6.1674448120919871</c:v>
                  </c:pt>
                  <c:pt idx="1">
                    <c:v>3.8180474448406296</c:v>
                  </c:pt>
                  <c:pt idx="2">
                    <c:v>0.53986244278154449</c:v>
                  </c:pt>
                  <c:pt idx="3">
                    <c:v>2.2214896333359886</c:v>
                  </c:pt>
                  <c:pt idx="4">
                    <c:v>0.94788122674257425</c:v>
                  </c:pt>
                </c:numCache>
              </c:numRef>
            </c:minus>
          </c:errBars>
          <c:cat>
            <c:strRef>
              <c:f>VIABILIDAD!$B$4:$B$8</c:f>
              <c:strCache>
                <c:ptCount val="5"/>
                <c:pt idx="0">
                  <c:v>Ame-2.1</c:v>
                </c:pt>
                <c:pt idx="1">
                  <c:v>Chi-3.1</c:v>
                </c:pt>
                <c:pt idx="2">
                  <c:v>Cha-3.1</c:v>
                </c:pt>
                <c:pt idx="3">
                  <c:v>Tex-3.1</c:v>
                </c:pt>
                <c:pt idx="4">
                  <c:v>META-SIN</c:v>
                </c:pt>
              </c:strCache>
            </c:strRef>
          </c:cat>
          <c:val>
            <c:numRef>
              <c:f>VIABILIDAD!$C$4:$C$8</c:f>
              <c:numCache>
                <c:formatCode>0.00</c:formatCode>
                <c:ptCount val="5"/>
                <c:pt idx="0">
                  <c:v>78.660329563087899</c:v>
                </c:pt>
                <c:pt idx="1">
                  <c:v>89.588907787631285</c:v>
                </c:pt>
                <c:pt idx="2">
                  <c:v>81.871693121693113</c:v>
                </c:pt>
                <c:pt idx="3">
                  <c:v>88.674816059151297</c:v>
                </c:pt>
                <c:pt idx="4" formatCode="Estándar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D-4725-BB1A-C5CCE0A79F6B}"/>
            </c:ext>
          </c:extLst>
        </c:ser>
        <c:ser>
          <c:idx val="1"/>
          <c:order val="1"/>
          <c:tx>
            <c:strRef>
              <c:f>VIABILIDAD!$E$3</c:f>
              <c:strCache>
                <c:ptCount val="1"/>
                <c:pt idx="0">
                  <c:v>Viabilidad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VIABILIDAD!$F$4:$F$8</c:f>
                <c:numCache>
                  <c:formatCode>Estándar</c:formatCode>
                  <c:ptCount val="5"/>
                  <c:pt idx="0">
                    <c:v>4.6335631437811697</c:v>
                  </c:pt>
                  <c:pt idx="1">
                    <c:v>3.1899727155457138</c:v>
                  </c:pt>
                  <c:pt idx="2">
                    <c:v>4.2284311073528151</c:v>
                  </c:pt>
                  <c:pt idx="3">
                    <c:v>5.513451563961401</c:v>
                  </c:pt>
                  <c:pt idx="4">
                    <c:v>3.0307070437745902</c:v>
                  </c:pt>
                </c:numCache>
              </c:numRef>
            </c:plus>
            <c:minus>
              <c:numRef>
                <c:f>VIABILIDAD!$F$4:$F$8</c:f>
                <c:numCache>
                  <c:formatCode>Estándar</c:formatCode>
                  <c:ptCount val="5"/>
                  <c:pt idx="0">
                    <c:v>4.6335631437811697</c:v>
                  </c:pt>
                  <c:pt idx="1">
                    <c:v>3.1899727155457138</c:v>
                  </c:pt>
                  <c:pt idx="2">
                    <c:v>4.2284311073528151</c:v>
                  </c:pt>
                  <c:pt idx="3">
                    <c:v>5.513451563961401</c:v>
                  </c:pt>
                  <c:pt idx="4">
                    <c:v>3.0307070437745902</c:v>
                  </c:pt>
                </c:numCache>
              </c:numRef>
            </c:minus>
          </c:errBars>
          <c:cat>
            <c:strRef>
              <c:f>VIABILIDAD!$B$4:$B$8</c:f>
              <c:strCache>
                <c:ptCount val="5"/>
                <c:pt idx="0">
                  <c:v>Ame-2.1</c:v>
                </c:pt>
                <c:pt idx="1">
                  <c:v>Chi-3.1</c:v>
                </c:pt>
                <c:pt idx="2">
                  <c:v>Cha-3.1</c:v>
                </c:pt>
                <c:pt idx="3">
                  <c:v>Tex-3.1</c:v>
                </c:pt>
                <c:pt idx="4">
                  <c:v>META-SIN</c:v>
                </c:pt>
              </c:strCache>
            </c:strRef>
          </c:cat>
          <c:val>
            <c:numRef>
              <c:f>VIABILIDAD!$E$4:$E$8</c:f>
              <c:numCache>
                <c:formatCode>0.00</c:formatCode>
                <c:ptCount val="5"/>
                <c:pt idx="0">
                  <c:v>49.42</c:v>
                </c:pt>
                <c:pt idx="1">
                  <c:v>52.58</c:v>
                </c:pt>
                <c:pt idx="2">
                  <c:v>54.58</c:v>
                </c:pt>
                <c:pt idx="3">
                  <c:v>27.24</c:v>
                </c:pt>
                <c:pt idx="4" formatCode="Estándar">
                  <c:v>63.99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D-4725-BB1A-C5CCE0A79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69896"/>
        <c:axId val="1"/>
      </c:barChart>
      <c:catAx>
        <c:axId val="26016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Hongo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Porcentaje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crossAx val="260169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07426868480902"/>
          <c:y val="0.40939536014413136"/>
          <c:w val="0.18020203102195714"/>
          <c:h val="0.1665337058213415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8871391076115"/>
          <c:y val="2.8388743073782443E-2"/>
          <c:w val="0.85106545275590562"/>
          <c:h val="0.822274715660542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VIABILIDAD!$C$3</c:f>
              <c:strCache>
                <c:ptCount val="1"/>
                <c:pt idx="0">
                  <c:v>Germinación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VIABILIDAD!$R$6:$R$11</c:f>
                <c:numCache>
                  <c:formatCode>Estándar</c:formatCode>
                  <c:ptCount val="6"/>
                  <c:pt idx="0">
                    <c:v>6.1674448120919871</c:v>
                  </c:pt>
                  <c:pt idx="1">
                    <c:v>2.2214896333359886</c:v>
                  </c:pt>
                  <c:pt idx="2">
                    <c:v>5.5671563328420337</c:v>
                  </c:pt>
                  <c:pt idx="3">
                    <c:v>3.8180474448406296</c:v>
                  </c:pt>
                  <c:pt idx="4">
                    <c:v>0.53986244278154449</c:v>
                  </c:pt>
                  <c:pt idx="5">
                    <c:v>0.94788122674257425</c:v>
                  </c:pt>
                </c:numCache>
              </c:numRef>
            </c:plus>
            <c:minus>
              <c:numRef>
                <c:f>VIABILIDAD!$R$6:$R$11</c:f>
                <c:numCache>
                  <c:formatCode>Estándar</c:formatCode>
                  <c:ptCount val="6"/>
                  <c:pt idx="0">
                    <c:v>6.1674448120919871</c:v>
                  </c:pt>
                  <c:pt idx="1">
                    <c:v>2.2214896333359886</c:v>
                  </c:pt>
                  <c:pt idx="2">
                    <c:v>5.5671563328420337</c:v>
                  </c:pt>
                  <c:pt idx="3">
                    <c:v>3.8180474448406296</c:v>
                  </c:pt>
                  <c:pt idx="4">
                    <c:v>0.53986244278154449</c:v>
                  </c:pt>
                  <c:pt idx="5">
                    <c:v>0.94788122674257425</c:v>
                  </c:pt>
                </c:numCache>
              </c:numRef>
            </c:minus>
          </c:errBars>
          <c:cat>
            <c:strRef>
              <c:f>VIABILIDAD!$P$6:$P$11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VIABILIDAD!$Q$6:$Q$11</c:f>
              <c:numCache>
                <c:formatCode>Estándar</c:formatCode>
                <c:ptCount val="6"/>
                <c:pt idx="0">
                  <c:v>78.660329563087899</c:v>
                </c:pt>
                <c:pt idx="1">
                  <c:v>88.67</c:v>
                </c:pt>
                <c:pt idx="2">
                  <c:v>85.62</c:v>
                </c:pt>
                <c:pt idx="3">
                  <c:v>89.59</c:v>
                </c:pt>
                <c:pt idx="4">
                  <c:v>81.87</c:v>
                </c:pt>
                <c:pt idx="5">
                  <c:v>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6-4ED9-AD0D-8F69182E9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69240"/>
        <c:axId val="1"/>
      </c:barChart>
      <c:catAx>
        <c:axId val="26016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1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Germinación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016924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="0"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8871391076115"/>
          <c:y val="5.1536891221930586E-2"/>
          <c:w val="0.85106545275590562"/>
          <c:h val="0.780608048993876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VIABILIDAD!$E$3</c:f>
              <c:strCache>
                <c:ptCount val="1"/>
                <c:pt idx="0">
                  <c:v>Viabilidad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VIABILIDAD!$M$31:$M$36</c:f>
                <c:numCache>
                  <c:formatCode>Estándar</c:formatCode>
                  <c:ptCount val="6"/>
                  <c:pt idx="0">
                    <c:v>4.63</c:v>
                  </c:pt>
                  <c:pt idx="1">
                    <c:v>4.04</c:v>
                  </c:pt>
                  <c:pt idx="2">
                    <c:v>5.31</c:v>
                  </c:pt>
                  <c:pt idx="3">
                    <c:v>4.2300000000000004</c:v>
                  </c:pt>
                  <c:pt idx="4">
                    <c:v>5.51</c:v>
                  </c:pt>
                  <c:pt idx="5">
                    <c:v>3.03</c:v>
                  </c:pt>
                </c:numCache>
              </c:numRef>
            </c:plus>
            <c:minus>
              <c:numRef>
                <c:f>VIABILIDAD!$M$31:$M$36</c:f>
                <c:numCache>
                  <c:formatCode>Estándar</c:formatCode>
                  <c:ptCount val="6"/>
                  <c:pt idx="0">
                    <c:v>4.63</c:v>
                  </c:pt>
                  <c:pt idx="1">
                    <c:v>4.04</c:v>
                  </c:pt>
                  <c:pt idx="2">
                    <c:v>5.31</c:v>
                  </c:pt>
                  <c:pt idx="3">
                    <c:v>4.2300000000000004</c:v>
                  </c:pt>
                  <c:pt idx="4">
                    <c:v>5.51</c:v>
                  </c:pt>
                  <c:pt idx="5">
                    <c:v>3.03</c:v>
                  </c:pt>
                </c:numCache>
              </c:numRef>
            </c:minus>
          </c:errBars>
          <c:cat>
            <c:strRef>
              <c:f>VIABILIDAD!$K$31:$K$36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VIABILIDAD!$L$31:$L$36</c:f>
              <c:numCache>
                <c:formatCode>Estándar</c:formatCode>
                <c:ptCount val="6"/>
                <c:pt idx="0" formatCode="0.00">
                  <c:v>33.46</c:v>
                </c:pt>
                <c:pt idx="1">
                  <c:v>52.42</c:v>
                </c:pt>
                <c:pt idx="2" formatCode="0.00">
                  <c:v>51.5</c:v>
                </c:pt>
                <c:pt idx="3" formatCode="0.00">
                  <c:v>52.583333333333336</c:v>
                </c:pt>
                <c:pt idx="4" formatCode="0.00">
                  <c:v>54.583333333333329</c:v>
                </c:pt>
                <c:pt idx="5" formatCode="0.0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A-4BD3-B4CC-5A9FDB5C5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1987136"/>
        <c:axId val="1"/>
      </c:barChart>
      <c:catAx>
        <c:axId val="2619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Viabilidad (%)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61987136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23</xdr:row>
      <xdr:rowOff>123825</xdr:rowOff>
    </xdr:from>
    <xdr:to>
      <xdr:col>7</xdr:col>
      <xdr:colOff>657225</xdr:colOff>
      <xdr:row>39</xdr:row>
      <xdr:rowOff>95250</xdr:rowOff>
    </xdr:to>
    <xdr:graphicFrame macro="">
      <xdr:nvGraphicFramePr>
        <xdr:cNvPr id="2049" name="6 Gráfico">
          <a:extLst>
            <a:ext uri="{FF2B5EF4-FFF2-40B4-BE49-F238E27FC236}">
              <a16:creationId xmlns:a16="http://schemas.microsoft.com/office/drawing/2014/main" id="{CE416EDF-086C-45D7-8B75-F13E4E6F8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5</xdr:row>
      <xdr:rowOff>180975</xdr:rowOff>
    </xdr:from>
    <xdr:to>
      <xdr:col>11</xdr:col>
      <xdr:colOff>219075</xdr:colOff>
      <xdr:row>20</xdr:row>
      <xdr:rowOff>66675</xdr:rowOff>
    </xdr:to>
    <xdr:graphicFrame macro="">
      <xdr:nvGraphicFramePr>
        <xdr:cNvPr id="4097" name="3 Gráfico">
          <a:extLst>
            <a:ext uri="{FF2B5EF4-FFF2-40B4-BE49-F238E27FC236}">
              <a16:creationId xmlns:a16="http://schemas.microsoft.com/office/drawing/2014/main" id="{35FD06EC-186D-49C4-B9DC-48B8536C2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809625</xdr:colOff>
      <xdr:row>25</xdr:row>
      <xdr:rowOff>171450</xdr:rowOff>
    </xdr:from>
    <xdr:to>
      <xdr:col>10</xdr:col>
      <xdr:colOff>400050</xdr:colOff>
      <xdr:row>40</xdr:row>
      <xdr:rowOff>57150</xdr:rowOff>
    </xdr:to>
    <xdr:graphicFrame macro="">
      <xdr:nvGraphicFramePr>
        <xdr:cNvPr id="6145" name="1 Gráfico">
          <a:extLst>
            <a:ext uri="{FF2B5EF4-FFF2-40B4-BE49-F238E27FC236}">
              <a16:creationId xmlns:a16="http://schemas.microsoft.com/office/drawing/2014/main" id="{2635B16F-E8E3-406D-B0DC-7D8404B572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2</xdr:row>
      <xdr:rowOff>133350</xdr:rowOff>
    </xdr:from>
    <xdr:to>
      <xdr:col>12</xdr:col>
      <xdr:colOff>104775</xdr:colOff>
      <xdr:row>17</xdr:row>
      <xdr:rowOff>19050</xdr:rowOff>
    </xdr:to>
    <xdr:graphicFrame macro="">
      <xdr:nvGraphicFramePr>
        <xdr:cNvPr id="8193" name="1 Gráfico">
          <a:extLst>
            <a:ext uri="{FF2B5EF4-FFF2-40B4-BE49-F238E27FC236}">
              <a16:creationId xmlns:a16="http://schemas.microsoft.com/office/drawing/2014/main" id="{98D554F2-9F48-4400-914B-40C6345A8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123825</xdr:colOff>
      <xdr:row>3</xdr:row>
      <xdr:rowOff>152400</xdr:rowOff>
    </xdr:from>
    <xdr:to>
      <xdr:col>26</xdr:col>
      <xdr:colOff>381000</xdr:colOff>
      <xdr:row>18</xdr:row>
      <xdr:rowOff>38100</xdr:rowOff>
    </xdr:to>
    <xdr:graphicFrame macro="">
      <xdr:nvGraphicFramePr>
        <xdr:cNvPr id="8194" name="1 Gráfico">
          <a:extLst>
            <a:ext uri="{FF2B5EF4-FFF2-40B4-BE49-F238E27FC236}">
              <a16:creationId xmlns:a16="http://schemas.microsoft.com/office/drawing/2014/main" id="{355EE76C-B08A-4E83-8546-67C697FF7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47625</xdr:colOff>
      <xdr:row>22</xdr:row>
      <xdr:rowOff>152400</xdr:rowOff>
    </xdr:from>
    <xdr:to>
      <xdr:col>20</xdr:col>
      <xdr:colOff>314325</xdr:colOff>
      <xdr:row>37</xdr:row>
      <xdr:rowOff>38100</xdr:rowOff>
    </xdr:to>
    <xdr:graphicFrame macro="">
      <xdr:nvGraphicFramePr>
        <xdr:cNvPr id="8195" name="1 Gráfico">
          <a:extLst>
            <a:ext uri="{FF2B5EF4-FFF2-40B4-BE49-F238E27FC236}">
              <a16:creationId xmlns:a16="http://schemas.microsoft.com/office/drawing/2014/main" id="{140813DD-1C85-45D4-9313-DE4EC633F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0.30131</cdr:x>
      <cdr:y>0.07733</cdr:y>
    </cdr:from>
    <cdr:to>
      <cdr:x>0.36558</cdr:x>
      <cdr:y>0.17377</cdr:y>
    </cdr:to>
    <cdr:sp macro="" textlink="">
      <cdr:nvSpPr>
        <cdr:cNvPr id="2" name="CuadroTexto 7"/>
        <cdr:cNvSpPr txBox="1"/>
      </cdr:nvSpPr>
      <cdr:spPr>
        <a:xfrm xmlns:a="http://schemas.openxmlformats.org/drawingml/2006/main">
          <a:off x="1225480" y="212132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0.42749</cdr:x>
      <cdr:y>0.07873</cdr:y>
    </cdr:from>
    <cdr:to>
      <cdr:x>0.51879</cdr:x>
      <cdr:y>0.17517</cdr:y>
    </cdr:to>
    <cdr:sp macro="" textlink="">
      <cdr:nvSpPr>
        <cdr:cNvPr id="3" name="CuadroTexto 7"/>
        <cdr:cNvSpPr txBox="1"/>
      </cdr:nvSpPr>
      <cdr:spPr>
        <a:xfrm xmlns:a="http://schemas.openxmlformats.org/drawingml/2006/main">
          <a:off x="1741022" y="215960"/>
          <a:ext cx="37183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  <cdr:relSizeAnchor xmlns:cdr="http://schemas.openxmlformats.org/drawingml/2006/chartDrawing">
    <cdr:from>
      <cdr:x>0.5886</cdr:x>
      <cdr:y>0.06687</cdr:y>
    </cdr:from>
    <cdr:to>
      <cdr:x>0.65288</cdr:x>
      <cdr:y>0.16331</cdr:y>
    </cdr:to>
    <cdr:sp macro="" textlink="">
      <cdr:nvSpPr>
        <cdr:cNvPr id="4" name="CuadroTexto 7"/>
        <cdr:cNvSpPr txBox="1"/>
      </cdr:nvSpPr>
      <cdr:spPr>
        <a:xfrm xmlns:a="http://schemas.openxmlformats.org/drawingml/2006/main">
          <a:off x="2393939" y="183438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0.15621</cdr:x>
      <cdr:y>0.13188</cdr:y>
    </cdr:from>
    <cdr:to>
      <cdr:x>0.22002</cdr:x>
      <cdr:y>0.22832</cdr:y>
    </cdr:to>
    <cdr:sp macro="" textlink="">
      <cdr:nvSpPr>
        <cdr:cNvPr id="5" name="CuadroTexto 7"/>
        <cdr:cNvSpPr txBox="1"/>
      </cdr:nvSpPr>
      <cdr:spPr>
        <a:xfrm xmlns:a="http://schemas.openxmlformats.org/drawingml/2006/main">
          <a:off x="636201" y="361771"/>
          <a:ext cx="259878" cy="26455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C</a:t>
          </a:r>
        </a:p>
      </cdr:txBody>
    </cdr:sp>
  </cdr:relSizeAnchor>
  <cdr:relSizeAnchor xmlns:cdr="http://schemas.openxmlformats.org/drawingml/2006/chartDrawing">
    <cdr:from>
      <cdr:x>0.86536</cdr:x>
      <cdr:y>0.02404</cdr:y>
    </cdr:from>
    <cdr:to>
      <cdr:x>0.93083</cdr:x>
      <cdr:y>0.12048</cdr:y>
    </cdr:to>
    <cdr:sp macro="" textlink="">
      <cdr:nvSpPr>
        <cdr:cNvPr id="6" name="CuadroTexto 7"/>
        <cdr:cNvSpPr txBox="1"/>
      </cdr:nvSpPr>
      <cdr:spPr>
        <a:xfrm xmlns:a="http://schemas.openxmlformats.org/drawingml/2006/main">
          <a:off x="3519571" y="65947"/>
          <a:ext cx="2662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  <cdr:relSizeAnchor xmlns:cdr="http://schemas.openxmlformats.org/drawingml/2006/chartDrawing">
    <cdr:from>
      <cdr:x>0.7105</cdr:x>
      <cdr:y>0.12269</cdr:y>
    </cdr:from>
    <cdr:to>
      <cdr:x>0.8018</cdr:x>
      <cdr:y>0.21913</cdr:y>
    </cdr:to>
    <cdr:sp macro="" textlink="">
      <cdr:nvSpPr>
        <cdr:cNvPr id="7" name="CuadroTexto 7">
          <a:extLst xmlns:a="http://schemas.openxmlformats.org/drawingml/2006/main"/>
        </cdr:cNvPr>
        <cdr:cNvSpPr txBox="1"/>
      </cdr:nvSpPr>
      <cdr:spPr>
        <a:xfrm xmlns:a="http://schemas.openxmlformats.org/drawingml/2006/main">
          <a:off x="2893645" y="336550"/>
          <a:ext cx="37183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0.29825</cdr:x>
      <cdr:y>0.19671</cdr:y>
    </cdr:from>
    <cdr:to>
      <cdr:x>0.36244</cdr:x>
      <cdr:y>0.29315</cdr:y>
    </cdr:to>
    <cdr:sp macro="" textlink="">
      <cdr:nvSpPr>
        <cdr:cNvPr id="2" name="CuadroTexto 7"/>
        <cdr:cNvSpPr txBox="1"/>
      </cdr:nvSpPr>
      <cdr:spPr>
        <a:xfrm xmlns:a="http://schemas.openxmlformats.org/drawingml/2006/main">
          <a:off x="1214681" y="539625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0.44188</cdr:x>
      <cdr:y>0.19358</cdr:y>
    </cdr:from>
    <cdr:to>
      <cdr:x>0.506</cdr:x>
      <cdr:y>0.29002</cdr:y>
    </cdr:to>
    <cdr:sp macro="" textlink="">
      <cdr:nvSpPr>
        <cdr:cNvPr id="3" name="CuadroTexto 7"/>
        <cdr:cNvSpPr txBox="1"/>
      </cdr:nvSpPr>
      <cdr:spPr>
        <a:xfrm xmlns:a="http://schemas.openxmlformats.org/drawingml/2006/main">
          <a:off x="1801412" y="531029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0.585</cdr:x>
      <cdr:y>0.18706</cdr:y>
    </cdr:from>
    <cdr:to>
      <cdr:x>0.64919</cdr:x>
      <cdr:y>0.2835</cdr:y>
    </cdr:to>
    <cdr:sp macro="" textlink="">
      <cdr:nvSpPr>
        <cdr:cNvPr id="4" name="CuadroTexto 7"/>
        <cdr:cNvSpPr txBox="1"/>
      </cdr:nvSpPr>
      <cdr:spPr>
        <a:xfrm xmlns:a="http://schemas.openxmlformats.org/drawingml/2006/main">
          <a:off x="2382515" y="513131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0.15747</cdr:x>
      <cdr:y>0.37467</cdr:y>
    </cdr:from>
    <cdr:to>
      <cdr:x>0.22128</cdr:x>
      <cdr:y>0.47111</cdr:y>
    </cdr:to>
    <cdr:sp macro="" textlink="">
      <cdr:nvSpPr>
        <cdr:cNvPr id="5" name="CuadroTexto 7"/>
        <cdr:cNvSpPr txBox="1"/>
      </cdr:nvSpPr>
      <cdr:spPr>
        <a:xfrm xmlns:a="http://schemas.openxmlformats.org/drawingml/2006/main">
          <a:off x="641329" y="1027794"/>
          <a:ext cx="259879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C</a:t>
          </a:r>
        </a:p>
      </cdr:txBody>
    </cdr:sp>
  </cdr:relSizeAnchor>
  <cdr:relSizeAnchor xmlns:cdr="http://schemas.openxmlformats.org/drawingml/2006/chartDrawing">
    <cdr:from>
      <cdr:x>0.86662</cdr:x>
      <cdr:y>0.09696</cdr:y>
    </cdr:from>
    <cdr:to>
      <cdr:x>0.93194</cdr:x>
      <cdr:y>0.1934</cdr:y>
    </cdr:to>
    <cdr:sp macro="" textlink="">
      <cdr:nvSpPr>
        <cdr:cNvPr id="6" name="CuadroTexto 7"/>
        <cdr:cNvSpPr txBox="1"/>
      </cdr:nvSpPr>
      <cdr:spPr>
        <a:xfrm xmlns:a="http://schemas.openxmlformats.org/drawingml/2006/main">
          <a:off x="3532950" y="265981"/>
          <a:ext cx="2662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  <cdr:relSizeAnchor xmlns:cdr="http://schemas.openxmlformats.org/drawingml/2006/chartDrawing">
    <cdr:from>
      <cdr:x>0.72489</cdr:x>
      <cdr:y>0.16008</cdr:y>
    </cdr:from>
    <cdr:to>
      <cdr:x>0.78908</cdr:x>
      <cdr:y>0.25652</cdr:y>
    </cdr:to>
    <cdr:sp macro="" textlink="">
      <cdr:nvSpPr>
        <cdr:cNvPr id="7" name="CuadroTexto 7">
          <a:extLst xmlns:a="http://schemas.openxmlformats.org/drawingml/2006/main"/>
        </cdr:cNvPr>
        <cdr:cNvSpPr txBox="1"/>
      </cdr:nvSpPr>
      <cdr:spPr>
        <a:xfrm xmlns:a="http://schemas.openxmlformats.org/drawingml/2006/main">
          <a:off x="2952250" y="439138"/>
          <a:ext cx="261426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R26"/>
  <sheetViews>
    <sheetView tabSelected="1" workbookViewId="0">
      <selection activeCell="G2" sqref="G2"/>
    </sheetView>
  </sheetViews>
  <sheetFormatPr baseColWidth="10" defaultRowHeight="15" x14ac:dyDescent="0.25"/>
  <cols>
    <col min="3" max="3" width="8.5703125" bestFit="1" customWidth="1"/>
    <col min="4" max="4" width="12.7109375" bestFit="1" customWidth="1"/>
  </cols>
  <sheetData>
    <row r="2" spans="2:18" x14ac:dyDescent="0.25">
      <c r="B2" s="76" t="s">
        <v>20</v>
      </c>
      <c r="C2" s="76"/>
      <c r="D2" s="76"/>
      <c r="E2" s="76"/>
      <c r="F2" s="76"/>
      <c r="I2" s="75" t="s">
        <v>19</v>
      </c>
      <c r="J2" s="75"/>
      <c r="K2" s="75"/>
    </row>
    <row r="3" spans="2:18" x14ac:dyDescent="0.25">
      <c r="B3" s="3" t="s">
        <v>5</v>
      </c>
      <c r="E3" s="2" t="s">
        <v>14</v>
      </c>
      <c r="F3" s="2" t="s">
        <v>15</v>
      </c>
    </row>
    <row r="4" spans="2:18" x14ac:dyDescent="0.25">
      <c r="B4" s="3" t="s">
        <v>6</v>
      </c>
      <c r="C4">
        <v>100</v>
      </c>
      <c r="E4">
        <v>37</v>
      </c>
      <c r="F4">
        <v>28</v>
      </c>
    </row>
    <row r="5" spans="2:18" x14ac:dyDescent="0.25">
      <c r="B5" s="3" t="s">
        <v>7</v>
      </c>
      <c r="C5">
        <v>10</v>
      </c>
      <c r="E5">
        <v>26</v>
      </c>
      <c r="F5">
        <v>30</v>
      </c>
    </row>
    <row r="6" spans="2:18" x14ac:dyDescent="0.25">
      <c r="B6" s="3" t="s">
        <v>8</v>
      </c>
      <c r="C6" s="1">
        <f>(E10)*(250000)*(C4)</f>
        <v>752500000</v>
      </c>
      <c r="D6" s="1" t="s">
        <v>9</v>
      </c>
      <c r="E6">
        <v>32</v>
      </c>
      <c r="F6">
        <v>33</v>
      </c>
    </row>
    <row r="7" spans="2:18" x14ac:dyDescent="0.25">
      <c r="E7">
        <v>28</v>
      </c>
      <c r="F7">
        <v>21</v>
      </c>
    </row>
    <row r="8" spans="2:18" x14ac:dyDescent="0.25">
      <c r="B8" s="7"/>
      <c r="C8" s="8"/>
      <c r="D8" s="8"/>
      <c r="E8" s="8">
        <v>34</v>
      </c>
      <c r="F8" s="8">
        <v>32</v>
      </c>
    </row>
    <row r="9" spans="2:18" x14ac:dyDescent="0.25">
      <c r="E9">
        <f>SUM(E4:E8)</f>
        <v>157</v>
      </c>
      <c r="F9">
        <f>SUM(F4:F8)</f>
        <v>144</v>
      </c>
    </row>
    <row r="10" spans="2:18" x14ac:dyDescent="0.25">
      <c r="D10" t="s">
        <v>18</v>
      </c>
      <c r="E10">
        <f>SUM(E9:F9)/(C5)</f>
        <v>30.1</v>
      </c>
    </row>
    <row r="13" spans="2:18" x14ac:dyDescent="0.25">
      <c r="R13" s="10"/>
    </row>
    <row r="14" spans="2:18" x14ac:dyDescent="0.25">
      <c r="I14" t="s">
        <v>21</v>
      </c>
    </row>
    <row r="15" spans="2:18" x14ac:dyDescent="0.25">
      <c r="L15" s="76" t="s">
        <v>30</v>
      </c>
      <c r="M15" s="76"/>
      <c r="N15" s="76"/>
    </row>
    <row r="16" spans="2:18" x14ac:dyDescent="0.25">
      <c r="I16" t="s">
        <v>22</v>
      </c>
      <c r="M16">
        <v>30</v>
      </c>
      <c r="N16" t="s">
        <v>28</v>
      </c>
    </row>
    <row r="18" spans="1:18" x14ac:dyDescent="0.25">
      <c r="I18" s="10">
        <v>1000000</v>
      </c>
      <c r="J18" t="s">
        <v>23</v>
      </c>
    </row>
    <row r="19" spans="1:18" x14ac:dyDescent="0.25">
      <c r="I19">
        <v>50</v>
      </c>
      <c r="J19" t="s">
        <v>24</v>
      </c>
    </row>
    <row r="20" spans="1:18" x14ac:dyDescent="0.25">
      <c r="G20" s="8" t="s">
        <v>25</v>
      </c>
      <c r="H20" s="8"/>
      <c r="I20" s="11">
        <f>((I18)*(I19))</f>
        <v>50000000</v>
      </c>
      <c r="J20" s="8" t="s">
        <v>26</v>
      </c>
    </row>
    <row r="23" spans="1:18" x14ac:dyDescent="0.25">
      <c r="A23" s="76" t="s">
        <v>27</v>
      </c>
      <c r="B23" s="76"/>
      <c r="C23" s="76"/>
      <c r="D23" s="76"/>
      <c r="E23" s="76"/>
      <c r="F23" s="76"/>
      <c r="G23" s="76"/>
    </row>
    <row r="25" spans="1:18" x14ac:dyDescent="0.25">
      <c r="B25" s="12" t="s">
        <v>34</v>
      </c>
      <c r="C25" s="13">
        <f>((M16)*(I20))/(C6)</f>
        <v>1.9933554817275747</v>
      </c>
      <c r="D25" s="12" t="s">
        <v>29</v>
      </c>
      <c r="E25" s="12" t="s">
        <v>31</v>
      </c>
    </row>
    <row r="26" spans="1:18" x14ac:dyDescent="0.25">
      <c r="B26" s="12"/>
      <c r="C26" s="12">
        <v>28</v>
      </c>
      <c r="D26" s="12" t="s">
        <v>32</v>
      </c>
      <c r="E26" s="12" t="s">
        <v>33</v>
      </c>
    </row>
  </sheetData>
  <mergeCells count="4">
    <mergeCell ref="I2:K2"/>
    <mergeCell ref="B2:F2"/>
    <mergeCell ref="A23:G23"/>
    <mergeCell ref="L15:N15"/>
  </mergeCells>
  <phoneticPr fontId="0" type="noConversion"/>
  <pageMargins left="0.7" right="0.7" top="0.75" bottom="0.75" header="0.3" footer="0.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33"/>
  </sheetPr>
  <dimension ref="A2:N32"/>
  <sheetViews>
    <sheetView topLeftCell="B31" workbookViewId="0">
      <selection activeCell="M22" sqref="M22:M24"/>
    </sheetView>
  </sheetViews>
  <sheetFormatPr baseColWidth="10" defaultRowHeight="15" x14ac:dyDescent="0.25"/>
  <cols>
    <col min="2" max="2" width="14.42578125" bestFit="1" customWidth="1"/>
    <col min="3" max="3" width="16.42578125" bestFit="1" customWidth="1"/>
    <col min="5" max="5" width="13.140625" bestFit="1" customWidth="1"/>
    <col min="6" max="6" width="16.42578125" bestFit="1" customWidth="1"/>
    <col min="7" max="7" width="10.85546875" bestFit="1" customWidth="1"/>
    <col min="12" max="12" width="13.42578125" bestFit="1" customWidth="1"/>
    <col min="13" max="13" width="16.42578125" bestFit="1" customWidth="1"/>
  </cols>
  <sheetData>
    <row r="2" spans="1:14" x14ac:dyDescent="0.25">
      <c r="B2" s="59" t="s">
        <v>56</v>
      </c>
      <c r="C2" s="59" t="s">
        <v>60</v>
      </c>
      <c r="D2" s="59" t="s">
        <v>61</v>
      </c>
      <c r="E2" s="59" t="s">
        <v>62</v>
      </c>
      <c r="F2" s="59" t="s">
        <v>63</v>
      </c>
      <c r="G2" s="59" t="s">
        <v>57</v>
      </c>
      <c r="I2" s="59" t="s">
        <v>56</v>
      </c>
      <c r="J2" s="59" t="s">
        <v>60</v>
      </c>
      <c r="K2" s="59" t="s">
        <v>61</v>
      </c>
      <c r="L2" s="59" t="s">
        <v>62</v>
      </c>
      <c r="M2" s="59" t="s">
        <v>63</v>
      </c>
      <c r="N2" s="59" t="s">
        <v>57</v>
      </c>
    </row>
    <row r="3" spans="1:14" x14ac:dyDescent="0.25">
      <c r="B3" s="77" t="s">
        <v>39</v>
      </c>
      <c r="C3" s="78"/>
      <c r="D3" s="78"/>
      <c r="E3" s="78"/>
      <c r="F3" s="78"/>
      <c r="G3" s="79"/>
      <c r="I3" s="83" t="s">
        <v>64</v>
      </c>
      <c r="J3" s="84"/>
      <c r="K3" s="84"/>
      <c r="L3" s="84"/>
      <c r="M3" s="84"/>
      <c r="N3" s="85"/>
    </row>
    <row r="4" spans="1:14" x14ac:dyDescent="0.25">
      <c r="B4" s="12">
        <v>1</v>
      </c>
      <c r="C4" s="12">
        <v>206</v>
      </c>
      <c r="D4" s="12">
        <v>56</v>
      </c>
      <c r="E4" s="12">
        <v>150</v>
      </c>
      <c r="F4" s="60">
        <f>(E4/C4)*(A9)</f>
        <v>72.815533980582529</v>
      </c>
      <c r="G4" s="12"/>
      <c r="I4" s="12">
        <v>1</v>
      </c>
      <c r="J4" s="12">
        <v>0</v>
      </c>
      <c r="K4" s="12">
        <v>0</v>
      </c>
      <c r="L4" s="12">
        <v>0</v>
      </c>
      <c r="M4" s="60">
        <v>0</v>
      </c>
      <c r="N4" s="95" t="s">
        <v>65</v>
      </c>
    </row>
    <row r="5" spans="1:14" x14ac:dyDescent="0.25">
      <c r="B5" s="12">
        <v>2</v>
      </c>
      <c r="C5" s="12">
        <v>237</v>
      </c>
      <c r="D5" s="12">
        <v>52</v>
      </c>
      <c r="E5" s="12">
        <v>185</v>
      </c>
      <c r="F5" s="60">
        <f>(E5/C5)*(A9)</f>
        <v>78.059071729957807</v>
      </c>
      <c r="G5" s="64"/>
      <c r="I5" s="12">
        <v>2</v>
      </c>
      <c r="J5" s="12">
        <v>0</v>
      </c>
      <c r="K5" s="12">
        <v>0</v>
      </c>
      <c r="L5" s="12">
        <v>0</v>
      </c>
      <c r="M5" s="60">
        <v>0</v>
      </c>
      <c r="N5" s="96"/>
    </row>
    <row r="6" spans="1:14" x14ac:dyDescent="0.25">
      <c r="B6" s="12">
        <v>3</v>
      </c>
      <c r="C6" s="12">
        <v>282</v>
      </c>
      <c r="D6" s="12">
        <v>42</v>
      </c>
      <c r="E6" s="12">
        <v>240</v>
      </c>
      <c r="F6" s="60">
        <f>(E6/C6)*(A9)</f>
        <v>85.106382978723403</v>
      </c>
      <c r="G6" s="64">
        <f>AVERAGE(F4:F6)</f>
        <v>78.660329563087899</v>
      </c>
      <c r="I6" s="12">
        <v>3</v>
      </c>
      <c r="J6" s="12">
        <v>0</v>
      </c>
      <c r="K6" s="12">
        <v>0</v>
      </c>
      <c r="L6" s="12">
        <v>0</v>
      </c>
      <c r="M6" s="60">
        <v>0</v>
      </c>
      <c r="N6" s="97"/>
    </row>
    <row r="7" spans="1:14" x14ac:dyDescent="0.25">
      <c r="G7">
        <f>STDEV(F4:F6)</f>
        <v>6.1674448120921816</v>
      </c>
    </row>
    <row r="9" spans="1:14" x14ac:dyDescent="0.25">
      <c r="A9">
        <v>100</v>
      </c>
    </row>
    <row r="11" spans="1:14" x14ac:dyDescent="0.25">
      <c r="B11" s="59" t="s">
        <v>56</v>
      </c>
      <c r="C11" s="59" t="s">
        <v>60</v>
      </c>
      <c r="D11" s="59" t="s">
        <v>61</v>
      </c>
      <c r="E11" s="59" t="s">
        <v>62</v>
      </c>
      <c r="F11" s="59" t="s">
        <v>63</v>
      </c>
      <c r="G11" s="59" t="s">
        <v>57</v>
      </c>
      <c r="I11" s="59" t="s">
        <v>56</v>
      </c>
      <c r="J11" s="59" t="s">
        <v>60</v>
      </c>
      <c r="K11" s="59" t="s">
        <v>61</v>
      </c>
      <c r="L11" s="59" t="s">
        <v>62</v>
      </c>
      <c r="M11" s="59" t="s">
        <v>63</v>
      </c>
      <c r="N11" s="59" t="s">
        <v>57</v>
      </c>
    </row>
    <row r="12" spans="1:14" x14ac:dyDescent="0.25">
      <c r="B12" s="80" t="s">
        <v>44</v>
      </c>
      <c r="C12" s="81"/>
      <c r="D12" s="81"/>
      <c r="E12" s="81"/>
      <c r="F12" s="81"/>
      <c r="G12" s="82"/>
      <c r="I12" s="86" t="s">
        <v>55</v>
      </c>
      <c r="J12" s="87"/>
      <c r="K12" s="87"/>
      <c r="L12" s="87"/>
      <c r="M12" s="87"/>
      <c r="N12" s="88"/>
    </row>
    <row r="13" spans="1:14" x14ac:dyDescent="0.25">
      <c r="B13" s="12">
        <v>1</v>
      </c>
      <c r="C13" s="12">
        <v>211</v>
      </c>
      <c r="D13" s="12">
        <v>13</v>
      </c>
      <c r="E13" s="12">
        <v>198</v>
      </c>
      <c r="F13" s="60">
        <f>(E13/C13)*(A9)</f>
        <v>93.838862559241704</v>
      </c>
      <c r="G13" s="61"/>
      <c r="I13" s="12">
        <v>1</v>
      </c>
      <c r="J13" s="12">
        <v>227</v>
      </c>
      <c r="K13" s="12">
        <v>30</v>
      </c>
      <c r="L13" s="12">
        <v>197</v>
      </c>
      <c r="M13" s="60">
        <f>(L13/J13)*(A9)</f>
        <v>86.784140969162991</v>
      </c>
      <c r="N13" s="61"/>
    </row>
    <row r="14" spans="1:14" x14ac:dyDescent="0.25">
      <c r="B14" s="12">
        <v>2</v>
      </c>
      <c r="C14" s="12">
        <v>217</v>
      </c>
      <c r="D14" s="12">
        <v>25</v>
      </c>
      <c r="E14" s="12">
        <v>192</v>
      </c>
      <c r="F14" s="60">
        <f>(E14/C14)*(A9)</f>
        <v>88.47926267281106</v>
      </c>
      <c r="G14" s="62"/>
      <c r="I14" s="12">
        <v>2</v>
      </c>
      <c r="J14" s="12">
        <v>214</v>
      </c>
      <c r="K14" s="12">
        <v>19</v>
      </c>
      <c r="L14" s="12">
        <v>195</v>
      </c>
      <c r="M14" s="60">
        <f>(L14/J14)*(A9)</f>
        <v>91.121495327102807</v>
      </c>
      <c r="N14" s="62"/>
    </row>
    <row r="15" spans="1:14" x14ac:dyDescent="0.25">
      <c r="B15" s="12">
        <v>3</v>
      </c>
      <c r="C15" s="12">
        <v>214</v>
      </c>
      <c r="D15" s="12">
        <v>29</v>
      </c>
      <c r="E15" s="12">
        <v>185</v>
      </c>
      <c r="F15" s="60">
        <f>(E15/C15)*(A9)</f>
        <v>86.44859813084112</v>
      </c>
      <c r="G15" s="63">
        <f>(AVERAGE(F13:F15))</f>
        <v>89.588907787631285</v>
      </c>
      <c r="I15" s="12">
        <v>3</v>
      </c>
      <c r="J15" s="12">
        <v>202</v>
      </c>
      <c r="K15" s="12">
        <v>24</v>
      </c>
      <c r="L15" s="12">
        <v>178</v>
      </c>
      <c r="M15" s="60">
        <f>(L15/J15)*(A9)</f>
        <v>88.118811881188122</v>
      </c>
      <c r="N15" s="63">
        <f>AVERAGE(M13:M15)</f>
        <v>88.674816059151297</v>
      </c>
    </row>
    <row r="16" spans="1:14" x14ac:dyDescent="0.25">
      <c r="G16">
        <f>STDEV(F13:F15)</f>
        <v>3.8180474448407278</v>
      </c>
      <c r="N16">
        <f>STDEV(M13:M15)</f>
        <v>2.2214896333362941</v>
      </c>
    </row>
    <row r="20" spans="2:14" x14ac:dyDescent="0.25">
      <c r="B20" s="59" t="s">
        <v>56</v>
      </c>
      <c r="C20" s="59" t="s">
        <v>60</v>
      </c>
      <c r="D20" s="59" t="s">
        <v>61</v>
      </c>
      <c r="E20" s="59" t="s">
        <v>62</v>
      </c>
      <c r="F20" s="59" t="s">
        <v>63</v>
      </c>
      <c r="G20" s="59" t="s">
        <v>57</v>
      </c>
      <c r="I20" s="59" t="s">
        <v>56</v>
      </c>
      <c r="J20" s="59" t="s">
        <v>60</v>
      </c>
      <c r="K20" s="59" t="s">
        <v>61</v>
      </c>
      <c r="L20" s="59" t="s">
        <v>62</v>
      </c>
      <c r="M20" s="59" t="s">
        <v>63</v>
      </c>
      <c r="N20" s="59" t="s">
        <v>57</v>
      </c>
    </row>
    <row r="21" spans="2:14" x14ac:dyDescent="0.25">
      <c r="B21" s="92" t="s">
        <v>45</v>
      </c>
      <c r="C21" s="93"/>
      <c r="D21" s="93"/>
      <c r="E21" s="93"/>
      <c r="F21" s="93"/>
      <c r="G21" s="94"/>
      <c r="I21" s="89" t="s">
        <v>54</v>
      </c>
      <c r="J21" s="90"/>
      <c r="K21" s="90"/>
      <c r="L21" s="90"/>
      <c r="M21" s="90"/>
      <c r="N21" s="91"/>
    </row>
    <row r="22" spans="2:14" x14ac:dyDescent="0.25">
      <c r="B22" s="12">
        <v>1</v>
      </c>
      <c r="C22" s="12">
        <v>208</v>
      </c>
      <c r="D22" s="12">
        <v>39</v>
      </c>
      <c r="E22" s="12">
        <v>169</v>
      </c>
      <c r="F22" s="60">
        <f>(E22/C22)*(A9)</f>
        <v>81.25</v>
      </c>
      <c r="G22" s="61"/>
      <c r="I22" s="12">
        <v>1</v>
      </c>
      <c r="J22" s="12">
        <v>213</v>
      </c>
      <c r="K22" s="12">
        <v>2</v>
      </c>
      <c r="L22" s="12">
        <v>211</v>
      </c>
      <c r="M22" s="60">
        <f>(L22/J22)*(A9)</f>
        <v>99.061032863849761</v>
      </c>
      <c r="N22" s="95">
        <f>AVERAGE(M22:M24)</f>
        <v>99.055099422231123</v>
      </c>
    </row>
    <row r="23" spans="2:14" x14ac:dyDescent="0.25">
      <c r="B23" s="12">
        <v>2</v>
      </c>
      <c r="C23" s="12">
        <v>224</v>
      </c>
      <c r="D23" s="12">
        <v>40</v>
      </c>
      <c r="E23" s="12">
        <v>184</v>
      </c>
      <c r="F23" s="60">
        <f>(E23/C23)*(A9)</f>
        <v>82.142857142857139</v>
      </c>
      <c r="G23" s="62"/>
      <c r="I23" s="12">
        <v>2</v>
      </c>
      <c r="J23" s="12">
        <v>211</v>
      </c>
      <c r="K23" s="12">
        <v>4</v>
      </c>
      <c r="L23" s="12">
        <v>207</v>
      </c>
      <c r="M23" s="60">
        <f>(L23/J23)*(A9)</f>
        <v>98.104265402843609</v>
      </c>
      <c r="N23" s="96"/>
    </row>
    <row r="24" spans="2:14" x14ac:dyDescent="0.25">
      <c r="B24" s="12">
        <v>3</v>
      </c>
      <c r="C24" s="12">
        <v>225</v>
      </c>
      <c r="D24" s="12">
        <v>40</v>
      </c>
      <c r="E24" s="12">
        <v>185</v>
      </c>
      <c r="F24" s="60">
        <f>(E24/C24)*(A9)</f>
        <v>82.222222222222214</v>
      </c>
      <c r="G24" s="63">
        <f>AVERAGE(F22:F24)</f>
        <v>81.871693121693113</v>
      </c>
      <c r="I24" s="12">
        <v>3</v>
      </c>
      <c r="J24" s="12">
        <v>200</v>
      </c>
      <c r="K24" s="12">
        <v>0</v>
      </c>
      <c r="L24" s="12">
        <v>200</v>
      </c>
      <c r="M24" s="60">
        <f>(L24/J24)*(A9)</f>
        <v>100</v>
      </c>
      <c r="N24" s="97"/>
    </row>
    <row r="25" spans="2:14" x14ac:dyDescent="0.25">
      <c r="G25">
        <f>STDEV(F22:F24)</f>
        <v>0.53986244278292816</v>
      </c>
      <c r="N25">
        <f>STDEV(M22:M24)</f>
        <v>0.94788122674230435</v>
      </c>
    </row>
    <row r="27" spans="2:14" x14ac:dyDescent="0.25">
      <c r="B27" s="6" t="s">
        <v>56</v>
      </c>
      <c r="C27" s="59" t="s">
        <v>63</v>
      </c>
    </row>
    <row r="28" spans="2:14" x14ac:dyDescent="0.25">
      <c r="B28" s="12" t="s">
        <v>39</v>
      </c>
      <c r="C28" s="60">
        <f>$G$6</f>
        <v>78.660329563087899</v>
      </c>
      <c r="D28">
        <f>G7</f>
        <v>6.1674448120921816</v>
      </c>
    </row>
    <row r="29" spans="2:14" x14ac:dyDescent="0.25">
      <c r="B29" s="12" t="s">
        <v>44</v>
      </c>
      <c r="C29" s="60">
        <f>$G$15</f>
        <v>89.588907787631285</v>
      </c>
      <c r="D29">
        <f>G16</f>
        <v>3.8180474448407278</v>
      </c>
    </row>
    <row r="30" spans="2:14" x14ac:dyDescent="0.25">
      <c r="B30" s="12" t="s">
        <v>45</v>
      </c>
      <c r="C30" s="60">
        <f>$G$24</f>
        <v>81.871693121693113</v>
      </c>
      <c r="D30">
        <f>G25</f>
        <v>0.53986244278292816</v>
      </c>
    </row>
    <row r="31" spans="2:14" x14ac:dyDescent="0.25">
      <c r="B31" s="12" t="s">
        <v>55</v>
      </c>
      <c r="C31" s="60">
        <f>$N$15</f>
        <v>88.674816059151297</v>
      </c>
      <c r="D31">
        <f>N16</f>
        <v>2.2214896333362941</v>
      </c>
    </row>
    <row r="32" spans="2:14" x14ac:dyDescent="0.25">
      <c r="B32" s="66" t="s">
        <v>54</v>
      </c>
      <c r="C32" s="12">
        <v>99.06</v>
      </c>
      <c r="D32">
        <f>N25</f>
        <v>0.94788122674230435</v>
      </c>
    </row>
  </sheetData>
  <mergeCells count="8">
    <mergeCell ref="N22:N24"/>
    <mergeCell ref="B3:G3"/>
    <mergeCell ref="B12:G12"/>
    <mergeCell ref="I3:N3"/>
    <mergeCell ref="I12:N12"/>
    <mergeCell ref="I21:N21"/>
    <mergeCell ref="B21:G21"/>
    <mergeCell ref="N4:N6"/>
  </mergeCells>
  <phoneticPr fontId="0" type="noConversion"/>
  <pageMargins left="0.7" right="0.7" top="0.75" bottom="0.75" header="0.3" footer="0.3"/>
  <pageSetup paperSize="0" orientation="portrait" horizontalDpi="0" verticalDpi="0" copies="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99"/>
  </sheetPr>
  <dimension ref="A3:X38"/>
  <sheetViews>
    <sheetView topLeftCell="O22" zoomScale="130" zoomScaleNormal="130" workbookViewId="0">
      <selection activeCell="W31" sqref="W31"/>
    </sheetView>
  </sheetViews>
  <sheetFormatPr baseColWidth="10" defaultRowHeight="15" x14ac:dyDescent="0.25"/>
  <cols>
    <col min="2" max="2" width="12.85546875" bestFit="1" customWidth="1"/>
    <col min="3" max="3" width="16.140625" bestFit="1" customWidth="1"/>
    <col min="4" max="5" width="12.7109375" bestFit="1" customWidth="1"/>
    <col min="9" max="12" width="12.5703125" bestFit="1" customWidth="1"/>
    <col min="13" max="13" width="11.85546875" bestFit="1" customWidth="1"/>
  </cols>
  <sheetData>
    <row r="3" spans="2:24" x14ac:dyDescent="0.25">
      <c r="B3" s="6" t="s">
        <v>56</v>
      </c>
      <c r="C3" s="65" t="s">
        <v>79</v>
      </c>
      <c r="E3" s="65" t="s">
        <v>80</v>
      </c>
    </row>
    <row r="4" spans="2:24" x14ac:dyDescent="0.25">
      <c r="B4" s="12" t="s">
        <v>75</v>
      </c>
      <c r="C4" s="60">
        <v>78.660329563087899</v>
      </c>
      <c r="D4">
        <v>6.1674448120919871</v>
      </c>
      <c r="E4" s="60">
        <v>49.42</v>
      </c>
      <c r="F4" s="71">
        <f>N23</f>
        <v>4.6335631437811697</v>
      </c>
    </row>
    <row r="5" spans="2:24" x14ac:dyDescent="0.25">
      <c r="B5" s="12" t="s">
        <v>77</v>
      </c>
      <c r="C5" s="60">
        <v>89.588907787631285</v>
      </c>
      <c r="D5">
        <v>3.8180474448406296</v>
      </c>
      <c r="E5" s="60">
        <v>52.58</v>
      </c>
      <c r="F5" s="71">
        <f>N24</f>
        <v>3.1899727155457138</v>
      </c>
      <c r="P5" t="s">
        <v>56</v>
      </c>
      <c r="Q5" t="s">
        <v>63</v>
      </c>
      <c r="R5" t="s">
        <v>58</v>
      </c>
    </row>
    <row r="6" spans="2:24" x14ac:dyDescent="0.25">
      <c r="B6" s="12" t="s">
        <v>78</v>
      </c>
      <c r="C6" s="60">
        <v>81.871693121693113</v>
      </c>
      <c r="D6">
        <v>0.53986244278154449</v>
      </c>
      <c r="E6" s="60">
        <v>54.58</v>
      </c>
      <c r="F6" s="71">
        <f>N25</f>
        <v>4.2284311073528151</v>
      </c>
      <c r="P6" t="s">
        <v>75</v>
      </c>
      <c r="Q6">
        <v>78.660329563087899</v>
      </c>
      <c r="R6">
        <v>6.1674448120919871</v>
      </c>
      <c r="T6">
        <f t="shared" ref="T6:T11" si="0">Q6-R6</f>
        <v>72.492884750995913</v>
      </c>
      <c r="U6">
        <f t="shared" ref="U6:U11" si="1">Q6+R6</f>
        <v>84.827774375179885</v>
      </c>
    </row>
    <row r="7" spans="2:24" x14ac:dyDescent="0.25">
      <c r="B7" s="12" t="s">
        <v>76</v>
      </c>
      <c r="C7" s="60">
        <v>88.674816059151297</v>
      </c>
      <c r="D7">
        <v>2.2214896333359886</v>
      </c>
      <c r="E7" s="60">
        <v>27.24</v>
      </c>
      <c r="F7" s="71">
        <f>N26</f>
        <v>5.513451563961401</v>
      </c>
      <c r="P7" t="s">
        <v>76</v>
      </c>
      <c r="Q7">
        <v>88.67</v>
      </c>
      <c r="R7">
        <v>2.2214896333359886</v>
      </c>
      <c r="T7">
        <f t="shared" si="0"/>
        <v>86.44851036666401</v>
      </c>
      <c r="U7">
        <f t="shared" si="1"/>
        <v>90.891489633335993</v>
      </c>
    </row>
    <row r="8" spans="2:24" x14ac:dyDescent="0.25">
      <c r="B8" s="66" t="s">
        <v>66</v>
      </c>
      <c r="C8" s="12">
        <v>99.06</v>
      </c>
      <c r="D8">
        <v>0.94788122674257425</v>
      </c>
      <c r="E8" s="12">
        <v>63.99</v>
      </c>
      <c r="F8" s="71">
        <f>N27</f>
        <v>3.0307070437745902</v>
      </c>
      <c r="P8" t="s">
        <v>86</v>
      </c>
      <c r="Q8">
        <v>85.62</v>
      </c>
      <c r="R8">
        <v>5.5671563328420337</v>
      </c>
      <c r="T8">
        <f t="shared" si="0"/>
        <v>80.052843667157973</v>
      </c>
      <c r="U8">
        <f t="shared" si="1"/>
        <v>91.187156332842036</v>
      </c>
    </row>
    <row r="9" spans="2:24" x14ac:dyDescent="0.25">
      <c r="P9" t="s">
        <v>77</v>
      </c>
      <c r="Q9">
        <v>89.59</v>
      </c>
      <c r="R9">
        <v>3.8180474448406296</v>
      </c>
      <c r="T9">
        <f t="shared" si="0"/>
        <v>85.771952555159373</v>
      </c>
      <c r="U9">
        <f t="shared" si="1"/>
        <v>93.408047444840633</v>
      </c>
    </row>
    <row r="10" spans="2:24" x14ac:dyDescent="0.25">
      <c r="P10" t="s">
        <v>78</v>
      </c>
      <c r="Q10">
        <v>81.87</v>
      </c>
      <c r="R10">
        <v>0.53986244278154449</v>
      </c>
      <c r="T10">
        <f t="shared" si="0"/>
        <v>81.330137557218464</v>
      </c>
      <c r="U10">
        <f t="shared" si="1"/>
        <v>82.409862442781545</v>
      </c>
    </row>
    <row r="11" spans="2:24" x14ac:dyDescent="0.25">
      <c r="P11" t="s">
        <v>66</v>
      </c>
      <c r="Q11">
        <v>99.06</v>
      </c>
      <c r="R11">
        <v>0.94788122674257425</v>
      </c>
      <c r="T11">
        <f t="shared" si="0"/>
        <v>98.112118773257421</v>
      </c>
      <c r="U11">
        <f t="shared" si="1"/>
        <v>100.00788122674258</v>
      </c>
    </row>
    <row r="13" spans="2:24" x14ac:dyDescent="0.25">
      <c r="Q13">
        <f>AVERAGE(Q7:Q10)</f>
        <v>86.4375</v>
      </c>
    </row>
    <row r="14" spans="2:24" x14ac:dyDescent="0.25">
      <c r="C14" t="s">
        <v>67</v>
      </c>
      <c r="Q14">
        <f>AVERAGE(Q6,Q8,Q10)</f>
        <v>82.050109854362631</v>
      </c>
    </row>
    <row r="15" spans="2:24" x14ac:dyDescent="0.25">
      <c r="C15" s="12">
        <v>91</v>
      </c>
      <c r="D15" s="12">
        <f>(C15)*(100)/(300)</f>
        <v>30.333333333333332</v>
      </c>
    </row>
    <row r="16" spans="2:24" x14ac:dyDescent="0.25">
      <c r="C16" s="12">
        <v>231</v>
      </c>
      <c r="D16" s="12">
        <f>(C16)*(100)/(300)</f>
        <v>77</v>
      </c>
    </row>
    <row r="17" spans="1:24" x14ac:dyDescent="0.25">
      <c r="C17" s="12">
        <v>96</v>
      </c>
      <c r="D17" s="12">
        <f>(C17)*(100)/(300)</f>
        <v>32</v>
      </c>
    </row>
    <row r="18" spans="1:24" x14ac:dyDescent="0.25">
      <c r="C18" s="12">
        <v>175</v>
      </c>
      <c r="D18" s="12">
        <f>(C18)*(100)/(300)</f>
        <v>58.333333333333336</v>
      </c>
    </row>
    <row r="19" spans="1:24" x14ac:dyDescent="0.25">
      <c r="C19" s="12"/>
      <c r="D19" s="60">
        <f>AVERAGE(D15:D18)</f>
        <v>49.416666666666664</v>
      </c>
    </row>
    <row r="20" spans="1:24" x14ac:dyDescent="0.25">
      <c r="V20" t="s">
        <v>75</v>
      </c>
      <c r="W20">
        <v>78.660329563087899</v>
      </c>
      <c r="X20">
        <v>6.1674448120919871</v>
      </c>
    </row>
    <row r="21" spans="1:24" x14ac:dyDescent="0.25">
      <c r="C21" s="98" t="s">
        <v>81</v>
      </c>
      <c r="D21" s="98"/>
      <c r="E21" s="98"/>
      <c r="F21" s="98"/>
      <c r="G21" s="98"/>
      <c r="H21" s="98"/>
      <c r="V21" t="s">
        <v>76</v>
      </c>
      <c r="W21">
        <v>88.674816059151297</v>
      </c>
      <c r="X21">
        <v>2.2214896333359886</v>
      </c>
    </row>
    <row r="22" spans="1:24" x14ac:dyDescent="0.25">
      <c r="C22" s="12" t="s">
        <v>56</v>
      </c>
      <c r="D22" s="12" t="s">
        <v>69</v>
      </c>
      <c r="E22" s="12" t="s">
        <v>70</v>
      </c>
      <c r="F22" s="12" t="s">
        <v>71</v>
      </c>
      <c r="G22" s="12" t="s">
        <v>72</v>
      </c>
      <c r="H22" s="12"/>
      <c r="M22" t="s">
        <v>83</v>
      </c>
      <c r="N22" t="s">
        <v>84</v>
      </c>
      <c r="T22" s="73">
        <f>AVERAGE(W20:W23)</f>
        <v>84.698936632890891</v>
      </c>
      <c r="V22" t="s">
        <v>77</v>
      </c>
      <c r="W22">
        <v>89.588907787631285</v>
      </c>
      <c r="X22">
        <v>3.8180474448406296</v>
      </c>
    </row>
    <row r="23" spans="1:24" x14ac:dyDescent="0.25">
      <c r="A23" t="s">
        <v>75</v>
      </c>
      <c r="B23">
        <v>231</v>
      </c>
      <c r="C23" s="12" t="s">
        <v>82</v>
      </c>
      <c r="D23" s="12">
        <v>91</v>
      </c>
      <c r="E23" s="72">
        <f>AVERAGE(D23,F23)</f>
        <v>93.5</v>
      </c>
      <c r="F23" s="12">
        <v>96</v>
      </c>
      <c r="G23" s="72">
        <v>121</v>
      </c>
      <c r="H23" s="12"/>
      <c r="I23" s="69">
        <f t="shared" ref="I23:L27" si="2">(D23*100)/300</f>
        <v>30.333333333333332</v>
      </c>
      <c r="J23" s="69">
        <f t="shared" si="2"/>
        <v>31.166666666666668</v>
      </c>
      <c r="K23" s="69">
        <f t="shared" si="2"/>
        <v>32</v>
      </c>
      <c r="L23" s="69">
        <f t="shared" si="2"/>
        <v>40.333333333333336</v>
      </c>
      <c r="M23" s="70">
        <f>AVERAGE(I23:L23)</f>
        <v>33.458333333333336</v>
      </c>
      <c r="N23" s="70">
        <f>STDEV(I23:L23)</f>
        <v>4.6335631437811697</v>
      </c>
      <c r="O23" t="s">
        <v>75</v>
      </c>
      <c r="V23" t="s">
        <v>78</v>
      </c>
      <c r="W23">
        <v>81.871693121693113</v>
      </c>
      <c r="X23">
        <v>0.53986244278154449</v>
      </c>
    </row>
    <row r="24" spans="1:24" x14ac:dyDescent="0.25">
      <c r="A24" t="s">
        <v>76</v>
      </c>
      <c r="B24">
        <v>175</v>
      </c>
      <c r="C24" s="12" t="s">
        <v>55</v>
      </c>
      <c r="D24" s="12">
        <v>89</v>
      </c>
      <c r="E24" s="12">
        <v>74</v>
      </c>
      <c r="F24" s="12">
        <v>91</v>
      </c>
      <c r="G24" s="12">
        <v>73</v>
      </c>
      <c r="H24" s="12"/>
      <c r="I24" s="69">
        <f t="shared" si="2"/>
        <v>29.666666666666668</v>
      </c>
      <c r="J24" s="69">
        <f t="shared" si="2"/>
        <v>24.666666666666668</v>
      </c>
      <c r="K24" s="69">
        <f t="shared" si="2"/>
        <v>30.333333333333332</v>
      </c>
      <c r="L24" s="69">
        <f t="shared" si="2"/>
        <v>24.333333333333332</v>
      </c>
      <c r="M24" s="70">
        <f>AVERAGE(I24:L24)</f>
        <v>27.25</v>
      </c>
      <c r="N24" s="70">
        <f>STDEV(I24:L24)</f>
        <v>3.1899727155457138</v>
      </c>
      <c r="O24" t="s">
        <v>76</v>
      </c>
      <c r="V24" t="s">
        <v>66</v>
      </c>
      <c r="W24">
        <v>99.06</v>
      </c>
      <c r="X24">
        <v>0.94788122674257425</v>
      </c>
    </row>
    <row r="25" spans="1:24" x14ac:dyDescent="0.25">
      <c r="A25" t="s">
        <v>77</v>
      </c>
      <c r="C25" s="12" t="s">
        <v>44</v>
      </c>
      <c r="D25" s="12">
        <v>146</v>
      </c>
      <c r="E25" s="12">
        <v>159</v>
      </c>
      <c r="F25" s="12">
        <v>151</v>
      </c>
      <c r="G25" s="12">
        <v>175</v>
      </c>
      <c r="H25" s="12"/>
      <c r="I25" s="69">
        <f t="shared" si="2"/>
        <v>48.666666666666664</v>
      </c>
      <c r="J25" s="69">
        <f t="shared" si="2"/>
        <v>53</v>
      </c>
      <c r="K25" s="69">
        <f t="shared" si="2"/>
        <v>50.333333333333336</v>
      </c>
      <c r="L25" s="69">
        <f t="shared" si="2"/>
        <v>58.333333333333336</v>
      </c>
      <c r="M25" s="70">
        <f>AVERAGE(I25:L25)</f>
        <v>52.583333333333336</v>
      </c>
      <c r="N25" s="70">
        <f>STDEV(I25:L25)</f>
        <v>4.2284311073528151</v>
      </c>
      <c r="O25" t="s">
        <v>77</v>
      </c>
    </row>
    <row r="26" spans="1:24" x14ac:dyDescent="0.25">
      <c r="A26" t="s">
        <v>78</v>
      </c>
      <c r="C26" s="12" t="s">
        <v>45</v>
      </c>
      <c r="D26" s="12">
        <v>149</v>
      </c>
      <c r="E26" s="12">
        <v>176</v>
      </c>
      <c r="F26" s="12">
        <v>180</v>
      </c>
      <c r="G26" s="12">
        <v>150</v>
      </c>
      <c r="H26" s="12"/>
      <c r="I26" s="69">
        <f t="shared" si="2"/>
        <v>49.666666666666664</v>
      </c>
      <c r="J26" s="69">
        <f t="shared" si="2"/>
        <v>58.666666666666664</v>
      </c>
      <c r="K26" s="69">
        <f t="shared" si="2"/>
        <v>60</v>
      </c>
      <c r="L26" s="69">
        <f t="shared" si="2"/>
        <v>50</v>
      </c>
      <c r="M26" s="70">
        <f>AVERAGE(I26:L26)</f>
        <v>54.583333333333329</v>
      </c>
      <c r="N26" s="70">
        <f>STDEV(I26:L26)</f>
        <v>5.513451563961401</v>
      </c>
      <c r="O26" t="s">
        <v>78</v>
      </c>
    </row>
    <row r="27" spans="1:24" x14ac:dyDescent="0.25">
      <c r="A27" t="s">
        <v>66</v>
      </c>
      <c r="C27" s="12" t="s">
        <v>66</v>
      </c>
      <c r="D27" s="12">
        <v>190</v>
      </c>
      <c r="E27" s="12">
        <v>198</v>
      </c>
      <c r="F27" s="12">
        <v>200</v>
      </c>
      <c r="G27" s="12">
        <v>180</v>
      </c>
      <c r="H27" s="12"/>
      <c r="I27" s="69">
        <f t="shared" si="2"/>
        <v>63.333333333333336</v>
      </c>
      <c r="J27" s="69">
        <f t="shared" si="2"/>
        <v>66</v>
      </c>
      <c r="K27" s="69">
        <f t="shared" si="2"/>
        <v>66.666666666666671</v>
      </c>
      <c r="L27" s="69">
        <f t="shared" si="2"/>
        <v>60</v>
      </c>
      <c r="M27" s="70">
        <f>AVERAGE(I27:L27)</f>
        <v>64</v>
      </c>
      <c r="N27" s="70">
        <f>STDEV(I27:L27)</f>
        <v>3.0307070437745902</v>
      </c>
      <c r="O27" t="s">
        <v>66</v>
      </c>
    </row>
    <row r="30" spans="1:24" x14ac:dyDescent="0.25">
      <c r="C30" s="12" t="s">
        <v>82</v>
      </c>
      <c r="D30" s="12">
        <v>91</v>
      </c>
      <c r="E30" s="72">
        <f>AVERAGE(D30,F30)</f>
        <v>93.5</v>
      </c>
      <c r="F30" s="12">
        <v>96</v>
      </c>
      <c r="G30" s="72">
        <v>121</v>
      </c>
      <c r="K30" s="6" t="s">
        <v>56</v>
      </c>
      <c r="L30" s="59" t="s">
        <v>85</v>
      </c>
      <c r="M30" s="74" t="s">
        <v>58</v>
      </c>
    </row>
    <row r="31" spans="1:24" x14ac:dyDescent="0.25">
      <c r="C31" s="12" t="s">
        <v>44</v>
      </c>
      <c r="D31" s="12">
        <v>146</v>
      </c>
      <c r="E31" s="12">
        <v>159</v>
      </c>
      <c r="F31" s="12">
        <v>151</v>
      </c>
      <c r="G31" s="12">
        <v>175</v>
      </c>
      <c r="K31" s="12" t="s">
        <v>75</v>
      </c>
      <c r="L31" s="60">
        <v>33.46</v>
      </c>
      <c r="M31" s="12">
        <v>4.63</v>
      </c>
    </row>
    <row r="32" spans="1:24" x14ac:dyDescent="0.25">
      <c r="C32" s="12" t="s">
        <v>45</v>
      </c>
      <c r="D32" s="12">
        <v>149</v>
      </c>
      <c r="E32" s="12">
        <v>176</v>
      </c>
      <c r="F32" s="12">
        <v>180</v>
      </c>
      <c r="G32" s="12">
        <v>150</v>
      </c>
      <c r="K32" s="12" t="s">
        <v>76</v>
      </c>
      <c r="L32" s="12">
        <v>52.42</v>
      </c>
      <c r="M32" s="12">
        <v>4.04</v>
      </c>
    </row>
    <row r="33" spans="3:24" x14ac:dyDescent="0.25">
      <c r="C33" s="12" t="s">
        <v>55</v>
      </c>
      <c r="D33" s="12">
        <v>89</v>
      </c>
      <c r="E33" s="12">
        <v>74</v>
      </c>
      <c r="F33" s="12">
        <v>91</v>
      </c>
      <c r="G33" s="12">
        <v>73</v>
      </c>
      <c r="K33" s="12" t="s">
        <v>86</v>
      </c>
      <c r="L33" s="60">
        <v>51.5</v>
      </c>
      <c r="M33" s="12">
        <v>5.31</v>
      </c>
    </row>
    <row r="34" spans="3:24" x14ac:dyDescent="0.25">
      <c r="K34" s="12" t="s">
        <v>77</v>
      </c>
      <c r="L34" s="60">
        <v>52.583333333333336</v>
      </c>
      <c r="M34" s="12">
        <v>4.2300000000000004</v>
      </c>
      <c r="V34">
        <v>0</v>
      </c>
    </row>
    <row r="35" spans="3:24" x14ac:dyDescent="0.25">
      <c r="K35" s="12" t="s">
        <v>78</v>
      </c>
      <c r="L35" s="60">
        <v>54.583333333333329</v>
      </c>
      <c r="M35" s="12">
        <v>5.51</v>
      </c>
    </row>
    <row r="36" spans="3:24" x14ac:dyDescent="0.25">
      <c r="K36" s="66" t="s">
        <v>66</v>
      </c>
      <c r="L36" s="60">
        <v>64</v>
      </c>
      <c r="M36" s="12">
        <v>3.03</v>
      </c>
    </row>
    <row r="38" spans="3:24" x14ac:dyDescent="0.25">
      <c r="L38">
        <f>AVERAGE(L32:L35)</f>
        <v>52.771666666666661</v>
      </c>
    </row>
  </sheetData>
  <mergeCells count="1">
    <mergeCell ref="C21:H21"/>
  </mergeCells>
  <phoneticPr fontId="0" type="noConversion"/>
  <pageMargins left="0.7" right="0.7" top="0.75" bottom="0.75" header="0.3" footer="0.3"/>
  <pageSetup orientation="portrait" horizontalDpi="0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00"/>
  </sheetPr>
  <dimension ref="B2:N54"/>
  <sheetViews>
    <sheetView workbookViewId="0">
      <selection activeCell="N53" sqref="N53"/>
    </sheetView>
  </sheetViews>
  <sheetFormatPr baseColWidth="10" defaultRowHeight="15" x14ac:dyDescent="0.25"/>
  <sheetData>
    <row r="2" spans="2:14" x14ac:dyDescent="0.25">
      <c r="B2" s="101" t="s">
        <v>39</v>
      </c>
      <c r="C2" s="101"/>
      <c r="D2" s="101"/>
      <c r="E2" s="101"/>
      <c r="F2" s="101"/>
      <c r="G2" s="101"/>
      <c r="I2" s="102" t="s">
        <v>45</v>
      </c>
      <c r="J2" s="102"/>
      <c r="K2" s="102"/>
      <c r="L2" s="102"/>
      <c r="M2" s="102"/>
      <c r="N2" s="102"/>
    </row>
    <row r="3" spans="2:14" x14ac:dyDescent="0.25">
      <c r="B3" s="67" t="s">
        <v>68</v>
      </c>
      <c r="C3" s="67" t="s">
        <v>69</v>
      </c>
      <c r="D3" s="67" t="s">
        <v>70</v>
      </c>
      <c r="E3" s="67" t="s">
        <v>71</v>
      </c>
      <c r="F3" s="67" t="s">
        <v>72</v>
      </c>
      <c r="G3" s="67" t="s">
        <v>73</v>
      </c>
      <c r="I3" s="67" t="s">
        <v>68</v>
      </c>
      <c r="J3" s="67" t="s">
        <v>69</v>
      </c>
      <c r="K3" s="67" t="s">
        <v>70</v>
      </c>
      <c r="L3" s="67" t="s">
        <v>71</v>
      </c>
      <c r="M3" s="67" t="s">
        <v>72</v>
      </c>
      <c r="N3" s="67" t="s">
        <v>73</v>
      </c>
    </row>
    <row r="4" spans="2:14" x14ac:dyDescent="0.25">
      <c r="B4" s="67">
        <v>1</v>
      </c>
      <c r="C4" s="67">
        <v>0</v>
      </c>
      <c r="D4" s="67">
        <v>0</v>
      </c>
      <c r="E4" s="67">
        <v>0</v>
      </c>
      <c r="F4" s="67">
        <v>0</v>
      </c>
      <c r="G4" s="67">
        <v>0</v>
      </c>
      <c r="H4" s="68"/>
      <c r="I4" s="67">
        <v>1</v>
      </c>
      <c r="J4" s="67">
        <v>0</v>
      </c>
      <c r="K4" s="67">
        <v>0</v>
      </c>
      <c r="L4" s="67">
        <v>0</v>
      </c>
      <c r="M4" s="67">
        <v>0</v>
      </c>
      <c r="N4" s="67">
        <v>0</v>
      </c>
    </row>
    <row r="5" spans="2:14" x14ac:dyDescent="0.25">
      <c r="B5" s="67">
        <v>2</v>
      </c>
      <c r="C5" s="67">
        <v>0</v>
      </c>
      <c r="D5" s="67">
        <v>0</v>
      </c>
      <c r="E5" s="67">
        <v>0</v>
      </c>
      <c r="F5" s="67">
        <v>0</v>
      </c>
      <c r="G5" s="67">
        <v>0</v>
      </c>
      <c r="H5" s="68"/>
      <c r="I5" s="67">
        <v>2</v>
      </c>
      <c r="J5" s="67">
        <v>0</v>
      </c>
      <c r="K5" s="67">
        <v>0</v>
      </c>
      <c r="L5" s="67">
        <v>0</v>
      </c>
      <c r="M5" s="67">
        <v>0</v>
      </c>
      <c r="N5" s="67">
        <v>0</v>
      </c>
    </row>
    <row r="6" spans="2:14" x14ac:dyDescent="0.25">
      <c r="B6" s="67">
        <v>3</v>
      </c>
      <c r="C6" s="67">
        <v>0</v>
      </c>
      <c r="D6" s="67">
        <v>0</v>
      </c>
      <c r="E6" s="67">
        <v>0</v>
      </c>
      <c r="F6" s="67">
        <v>0</v>
      </c>
      <c r="G6" s="67">
        <v>0</v>
      </c>
      <c r="H6" s="68"/>
      <c r="I6" s="67">
        <v>3</v>
      </c>
      <c r="J6" s="67">
        <v>0</v>
      </c>
      <c r="K6" s="67">
        <v>0</v>
      </c>
      <c r="L6" s="67">
        <v>0</v>
      </c>
      <c r="M6" s="67">
        <v>0</v>
      </c>
      <c r="N6" s="67">
        <v>0</v>
      </c>
    </row>
    <row r="7" spans="2:14" x14ac:dyDescent="0.25">
      <c r="B7" s="67">
        <v>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/>
      <c r="I7" s="67">
        <v>4</v>
      </c>
      <c r="J7" s="67">
        <v>0</v>
      </c>
      <c r="K7" s="67">
        <v>0</v>
      </c>
      <c r="L7" s="67">
        <v>1</v>
      </c>
      <c r="M7" s="67">
        <v>0</v>
      </c>
      <c r="N7" s="67">
        <v>1</v>
      </c>
    </row>
    <row r="8" spans="2:14" x14ac:dyDescent="0.25">
      <c r="B8" s="67">
        <v>5</v>
      </c>
      <c r="C8" s="67">
        <v>0</v>
      </c>
      <c r="D8" s="67">
        <v>2</v>
      </c>
      <c r="E8" s="67">
        <v>3</v>
      </c>
      <c r="F8" s="67">
        <v>0</v>
      </c>
      <c r="G8" s="67">
        <v>1</v>
      </c>
      <c r="H8" s="68"/>
      <c r="I8" s="67">
        <v>5</v>
      </c>
      <c r="J8" s="67">
        <v>1</v>
      </c>
      <c r="K8" s="67">
        <v>0</v>
      </c>
      <c r="L8" s="67">
        <v>0</v>
      </c>
      <c r="M8" s="67">
        <v>0</v>
      </c>
      <c r="N8" s="67">
        <v>0</v>
      </c>
    </row>
    <row r="9" spans="2:14" x14ac:dyDescent="0.25">
      <c r="B9" s="67">
        <v>6</v>
      </c>
      <c r="C9" s="67">
        <v>1</v>
      </c>
      <c r="D9" s="67">
        <v>0</v>
      </c>
      <c r="E9" s="67">
        <v>0</v>
      </c>
      <c r="F9" s="67">
        <v>0</v>
      </c>
      <c r="G9" s="67">
        <v>1</v>
      </c>
      <c r="H9" s="68"/>
      <c r="I9" s="67">
        <v>6</v>
      </c>
      <c r="J9" s="67">
        <v>0</v>
      </c>
      <c r="K9" s="67">
        <v>0</v>
      </c>
      <c r="L9" s="67">
        <v>1</v>
      </c>
      <c r="M9" s="67">
        <v>0</v>
      </c>
      <c r="N9" s="67">
        <v>1</v>
      </c>
    </row>
    <row r="10" spans="2:14" x14ac:dyDescent="0.25">
      <c r="B10" s="67">
        <v>7</v>
      </c>
      <c r="C10" s="67">
        <v>0</v>
      </c>
      <c r="D10" s="67">
        <v>1</v>
      </c>
      <c r="E10" s="67">
        <v>0</v>
      </c>
      <c r="F10" s="67">
        <v>0</v>
      </c>
      <c r="G10" s="67">
        <v>0</v>
      </c>
      <c r="H10" s="68"/>
      <c r="I10" s="67">
        <v>7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</row>
    <row r="11" spans="2:14" x14ac:dyDescent="0.25">
      <c r="B11" s="67">
        <v>8</v>
      </c>
      <c r="C11" s="67">
        <v>0</v>
      </c>
      <c r="D11" s="67">
        <v>0</v>
      </c>
      <c r="E11" s="67">
        <v>0</v>
      </c>
      <c r="F11" s="67">
        <v>1</v>
      </c>
      <c r="G11" s="67">
        <v>3</v>
      </c>
      <c r="H11" s="68"/>
      <c r="I11" s="67">
        <v>8</v>
      </c>
      <c r="J11" s="67">
        <v>2</v>
      </c>
      <c r="K11" s="67">
        <v>1</v>
      </c>
      <c r="L11" s="67">
        <v>2</v>
      </c>
      <c r="M11" s="67">
        <v>2</v>
      </c>
      <c r="N11" s="67">
        <v>1</v>
      </c>
    </row>
    <row r="12" spans="2:14" x14ac:dyDescent="0.25">
      <c r="B12" s="67">
        <v>9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8"/>
      <c r="I12" s="67">
        <v>9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</row>
    <row r="13" spans="2:14" x14ac:dyDescent="0.25">
      <c r="B13" s="67">
        <v>10</v>
      </c>
      <c r="C13" s="67">
        <v>1</v>
      </c>
      <c r="D13" s="67">
        <v>0</v>
      </c>
      <c r="E13" s="67">
        <v>0</v>
      </c>
      <c r="F13" s="67">
        <v>1</v>
      </c>
      <c r="G13" s="67">
        <v>0</v>
      </c>
      <c r="H13" s="68"/>
      <c r="I13" s="67">
        <v>10</v>
      </c>
      <c r="J13" s="67">
        <v>1</v>
      </c>
      <c r="K13" s="67">
        <v>1</v>
      </c>
      <c r="L13" s="67">
        <v>0</v>
      </c>
      <c r="M13" s="67">
        <v>1</v>
      </c>
      <c r="N13" s="67">
        <v>1</v>
      </c>
    </row>
    <row r="14" spans="2:14" x14ac:dyDescent="0.25">
      <c r="B14" s="67">
        <v>11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8"/>
      <c r="I14" s="67">
        <v>11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</row>
    <row r="15" spans="2:14" x14ac:dyDescent="0.25">
      <c r="B15" s="67">
        <v>12</v>
      </c>
      <c r="C15" s="67">
        <v>0</v>
      </c>
      <c r="D15" s="67">
        <v>1</v>
      </c>
      <c r="E15" s="67">
        <v>1</v>
      </c>
      <c r="F15" s="67">
        <v>0</v>
      </c>
      <c r="G15" s="67">
        <v>2</v>
      </c>
      <c r="H15" s="68"/>
      <c r="I15" s="67">
        <v>12</v>
      </c>
      <c r="J15" s="67">
        <v>1</v>
      </c>
      <c r="K15" s="67">
        <v>0</v>
      </c>
      <c r="L15" s="67">
        <v>0</v>
      </c>
      <c r="M15" s="67">
        <v>0</v>
      </c>
      <c r="N15" s="67">
        <v>1</v>
      </c>
    </row>
    <row r="16" spans="2:14" x14ac:dyDescent="0.25">
      <c r="B16" s="67">
        <v>13</v>
      </c>
      <c r="C16" s="67">
        <v>1</v>
      </c>
      <c r="D16" s="67">
        <v>0</v>
      </c>
      <c r="E16" s="67">
        <v>0</v>
      </c>
      <c r="F16" s="67">
        <v>0</v>
      </c>
      <c r="G16" s="67">
        <v>0</v>
      </c>
      <c r="H16" s="68"/>
      <c r="I16" s="67">
        <v>13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</row>
    <row r="17" spans="2:14" x14ac:dyDescent="0.25">
      <c r="B17" s="67">
        <v>14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8"/>
      <c r="I17" s="67">
        <v>14</v>
      </c>
      <c r="J17" s="67">
        <v>0</v>
      </c>
      <c r="K17" s="67">
        <v>0</v>
      </c>
      <c r="L17" s="67">
        <v>0</v>
      </c>
      <c r="M17" s="67">
        <v>0</v>
      </c>
      <c r="N17" s="67">
        <v>0</v>
      </c>
    </row>
    <row r="18" spans="2:14" x14ac:dyDescent="0.25">
      <c r="B18" s="67">
        <v>15</v>
      </c>
      <c r="C18" s="67">
        <v>1</v>
      </c>
      <c r="D18" s="67">
        <v>1</v>
      </c>
      <c r="E18" s="67">
        <v>0</v>
      </c>
      <c r="F18" s="67">
        <v>1</v>
      </c>
      <c r="G18" s="67">
        <v>2</v>
      </c>
      <c r="H18" s="68"/>
      <c r="I18" s="67">
        <v>15</v>
      </c>
      <c r="J18" s="67">
        <v>0</v>
      </c>
      <c r="K18" s="67">
        <v>1</v>
      </c>
      <c r="L18" s="67">
        <v>0</v>
      </c>
      <c r="M18" s="67">
        <v>0</v>
      </c>
      <c r="N18" s="67">
        <v>0</v>
      </c>
    </row>
    <row r="20" spans="2:14" x14ac:dyDescent="0.25">
      <c r="B20" s="103" t="s">
        <v>44</v>
      </c>
      <c r="C20" s="103"/>
      <c r="D20" s="103"/>
      <c r="E20" s="103"/>
      <c r="F20" s="103"/>
      <c r="G20" s="103"/>
      <c r="I20" s="104" t="s">
        <v>55</v>
      </c>
      <c r="J20" s="104"/>
      <c r="K20" s="104"/>
      <c r="L20" s="104"/>
      <c r="M20" s="104"/>
      <c r="N20" s="104"/>
    </row>
    <row r="21" spans="2:14" x14ac:dyDescent="0.25">
      <c r="B21" s="67" t="s">
        <v>68</v>
      </c>
      <c r="C21" s="67" t="s">
        <v>69</v>
      </c>
      <c r="D21" s="67" t="s">
        <v>70</v>
      </c>
      <c r="E21" s="67" t="s">
        <v>71</v>
      </c>
      <c r="F21" s="67" t="s">
        <v>72</v>
      </c>
      <c r="G21" s="67" t="s">
        <v>73</v>
      </c>
      <c r="I21" s="67" t="s">
        <v>68</v>
      </c>
      <c r="J21" s="67" t="s">
        <v>69</v>
      </c>
      <c r="K21" s="67" t="s">
        <v>70</v>
      </c>
      <c r="L21" s="67" t="s">
        <v>71</v>
      </c>
      <c r="M21" s="67" t="s">
        <v>72</v>
      </c>
      <c r="N21" s="67" t="s">
        <v>73</v>
      </c>
    </row>
    <row r="22" spans="2:14" x14ac:dyDescent="0.25">
      <c r="B22" s="67">
        <v>1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8"/>
      <c r="I22" s="67">
        <v>1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</row>
    <row r="23" spans="2:14" x14ac:dyDescent="0.25">
      <c r="B23" s="67">
        <v>2</v>
      </c>
      <c r="C23" s="67">
        <v>2</v>
      </c>
      <c r="D23" s="67">
        <v>1</v>
      </c>
      <c r="E23" s="67">
        <v>0</v>
      </c>
      <c r="F23" s="67">
        <v>1</v>
      </c>
      <c r="G23" s="67">
        <v>0</v>
      </c>
      <c r="H23" s="68"/>
      <c r="I23" s="67">
        <v>2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</row>
    <row r="24" spans="2:14" x14ac:dyDescent="0.25">
      <c r="B24" s="67">
        <v>3</v>
      </c>
      <c r="C24" s="67">
        <v>0</v>
      </c>
      <c r="D24" s="67">
        <v>0</v>
      </c>
      <c r="E24" s="67">
        <v>1</v>
      </c>
      <c r="F24" s="67">
        <v>0</v>
      </c>
      <c r="G24" s="67">
        <v>0</v>
      </c>
      <c r="H24" s="68"/>
      <c r="I24" s="67">
        <v>3</v>
      </c>
      <c r="J24" s="67">
        <v>1</v>
      </c>
      <c r="K24" s="67">
        <v>0</v>
      </c>
      <c r="L24" s="67">
        <v>1</v>
      </c>
      <c r="M24" s="67">
        <v>1</v>
      </c>
      <c r="N24" s="67">
        <v>2</v>
      </c>
    </row>
    <row r="25" spans="2:14" x14ac:dyDescent="0.25">
      <c r="B25" s="67">
        <v>4</v>
      </c>
      <c r="C25" s="67">
        <v>1</v>
      </c>
      <c r="D25" s="67">
        <v>0</v>
      </c>
      <c r="E25" s="67">
        <v>1</v>
      </c>
      <c r="F25" s="67">
        <v>2</v>
      </c>
      <c r="G25" s="67">
        <v>0</v>
      </c>
      <c r="H25" s="68"/>
      <c r="I25" s="67">
        <v>4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</row>
    <row r="26" spans="2:14" x14ac:dyDescent="0.25">
      <c r="B26" s="67">
        <v>5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8"/>
      <c r="I26" s="67">
        <v>5</v>
      </c>
      <c r="J26" s="67">
        <v>1</v>
      </c>
      <c r="K26" s="67">
        <v>0</v>
      </c>
      <c r="L26" s="67">
        <v>2</v>
      </c>
      <c r="M26" s="67">
        <v>0</v>
      </c>
      <c r="N26" s="67">
        <v>2</v>
      </c>
    </row>
    <row r="27" spans="2:14" x14ac:dyDescent="0.25">
      <c r="B27" s="67">
        <v>6</v>
      </c>
      <c r="C27" s="67">
        <v>0</v>
      </c>
      <c r="D27" s="67">
        <v>1</v>
      </c>
      <c r="E27" s="67">
        <v>1</v>
      </c>
      <c r="F27" s="67">
        <v>0</v>
      </c>
      <c r="G27" s="67">
        <v>0</v>
      </c>
      <c r="H27" s="68"/>
      <c r="I27" s="67">
        <v>6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</row>
    <row r="28" spans="2:14" x14ac:dyDescent="0.25">
      <c r="B28" s="67">
        <v>7</v>
      </c>
      <c r="C28" s="67">
        <v>0</v>
      </c>
      <c r="D28" s="67">
        <v>0</v>
      </c>
      <c r="E28" s="67">
        <v>0</v>
      </c>
      <c r="F28" s="67">
        <v>0</v>
      </c>
      <c r="G28" s="67">
        <v>2</v>
      </c>
      <c r="H28" s="68"/>
      <c r="I28" s="67">
        <v>7</v>
      </c>
      <c r="J28" s="67">
        <v>1</v>
      </c>
      <c r="K28" s="67">
        <v>2</v>
      </c>
      <c r="L28" s="67">
        <v>0</v>
      </c>
      <c r="M28" s="67">
        <v>0</v>
      </c>
      <c r="N28" s="67">
        <v>0</v>
      </c>
    </row>
    <row r="29" spans="2:14" x14ac:dyDescent="0.25">
      <c r="B29" s="67">
        <v>8</v>
      </c>
      <c r="C29" s="67">
        <v>0</v>
      </c>
      <c r="D29" s="67">
        <v>0</v>
      </c>
      <c r="E29" s="67">
        <v>0</v>
      </c>
      <c r="F29" s="67">
        <v>1</v>
      </c>
      <c r="G29" s="67">
        <v>1</v>
      </c>
      <c r="H29" s="68"/>
      <c r="I29" s="67">
        <v>8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</row>
    <row r="30" spans="2:14" x14ac:dyDescent="0.25">
      <c r="B30" s="67">
        <v>9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8"/>
      <c r="I30" s="67">
        <v>9</v>
      </c>
      <c r="J30" s="67">
        <v>0</v>
      </c>
      <c r="K30" s="67">
        <v>1</v>
      </c>
      <c r="L30" s="67">
        <v>0</v>
      </c>
      <c r="M30" s="67">
        <v>0</v>
      </c>
      <c r="N30" s="67">
        <v>0</v>
      </c>
    </row>
    <row r="31" spans="2:14" x14ac:dyDescent="0.25">
      <c r="B31" s="67">
        <v>10</v>
      </c>
      <c r="C31" s="67">
        <v>0</v>
      </c>
      <c r="D31" s="67">
        <v>1</v>
      </c>
      <c r="E31" s="67">
        <v>0</v>
      </c>
      <c r="F31" s="67">
        <v>0</v>
      </c>
      <c r="G31" s="67">
        <v>0</v>
      </c>
      <c r="H31" s="68"/>
      <c r="I31" s="67">
        <v>10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</row>
    <row r="32" spans="2:14" x14ac:dyDescent="0.25">
      <c r="B32" s="67">
        <v>11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8"/>
      <c r="I32" s="67">
        <v>11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</row>
    <row r="33" spans="2:14" x14ac:dyDescent="0.25">
      <c r="B33" s="67">
        <v>12</v>
      </c>
      <c r="C33" s="67">
        <v>0</v>
      </c>
      <c r="D33" s="67">
        <v>0</v>
      </c>
      <c r="E33" s="67">
        <v>0</v>
      </c>
      <c r="F33" s="67">
        <v>0</v>
      </c>
      <c r="G33" s="67">
        <v>0</v>
      </c>
      <c r="H33" s="68"/>
      <c r="I33" s="67">
        <v>12</v>
      </c>
      <c r="J33" s="67">
        <v>0</v>
      </c>
      <c r="K33" s="67">
        <v>0</v>
      </c>
      <c r="L33" s="67">
        <v>0</v>
      </c>
      <c r="M33" s="67">
        <v>1</v>
      </c>
      <c r="N33" s="67">
        <v>0</v>
      </c>
    </row>
    <row r="34" spans="2:14" x14ac:dyDescent="0.25">
      <c r="B34" s="67">
        <v>13</v>
      </c>
      <c r="C34" s="67">
        <v>0</v>
      </c>
      <c r="D34" s="67">
        <v>0</v>
      </c>
      <c r="E34" s="67">
        <v>0</v>
      </c>
      <c r="F34" s="67">
        <v>0</v>
      </c>
      <c r="G34" s="67">
        <v>0</v>
      </c>
      <c r="H34" s="68"/>
      <c r="I34" s="67">
        <v>13</v>
      </c>
      <c r="J34" s="67">
        <v>0</v>
      </c>
      <c r="K34" s="67">
        <v>2</v>
      </c>
      <c r="L34" s="67">
        <v>1</v>
      </c>
      <c r="M34" s="67">
        <v>1</v>
      </c>
      <c r="N34" s="67">
        <v>0</v>
      </c>
    </row>
    <row r="35" spans="2:14" x14ac:dyDescent="0.25">
      <c r="B35" s="67">
        <v>14</v>
      </c>
      <c r="C35" s="67">
        <v>2</v>
      </c>
      <c r="D35" s="67">
        <v>1</v>
      </c>
      <c r="E35" s="67">
        <v>0</v>
      </c>
      <c r="F35" s="67">
        <v>0</v>
      </c>
      <c r="G35" s="67">
        <v>0</v>
      </c>
      <c r="H35" s="68"/>
      <c r="I35" s="67">
        <v>14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</row>
    <row r="36" spans="2:14" x14ac:dyDescent="0.25">
      <c r="B36" s="67">
        <v>15</v>
      </c>
      <c r="C36" s="67">
        <v>0</v>
      </c>
      <c r="D36" s="67">
        <v>1</v>
      </c>
      <c r="E36" s="67">
        <v>1</v>
      </c>
      <c r="F36" s="67">
        <v>1</v>
      </c>
      <c r="G36" s="67">
        <v>1</v>
      </c>
      <c r="H36" s="68"/>
      <c r="I36" s="67">
        <v>15</v>
      </c>
      <c r="J36" s="67">
        <v>1</v>
      </c>
      <c r="K36" s="67">
        <v>0</v>
      </c>
      <c r="L36" s="67">
        <v>0</v>
      </c>
      <c r="M36" s="67">
        <v>2</v>
      </c>
      <c r="N36" s="67">
        <v>0</v>
      </c>
    </row>
    <row r="38" spans="2:14" x14ac:dyDescent="0.25">
      <c r="B38" s="99" t="s">
        <v>66</v>
      </c>
      <c r="C38" s="99"/>
      <c r="D38" s="99"/>
      <c r="E38" s="99"/>
      <c r="F38" s="99"/>
      <c r="G38" s="99"/>
      <c r="I38" s="100" t="s">
        <v>74</v>
      </c>
      <c r="J38" s="100"/>
      <c r="K38" s="100"/>
      <c r="L38" s="100"/>
      <c r="M38" s="100"/>
      <c r="N38" s="100"/>
    </row>
    <row r="39" spans="2:14" x14ac:dyDescent="0.25">
      <c r="B39" s="67" t="s">
        <v>68</v>
      </c>
      <c r="C39" s="67" t="s">
        <v>69</v>
      </c>
      <c r="D39" s="67" t="s">
        <v>70</v>
      </c>
      <c r="E39" s="67" t="s">
        <v>71</v>
      </c>
      <c r="F39" s="67" t="s">
        <v>72</v>
      </c>
      <c r="G39" s="67" t="s">
        <v>73</v>
      </c>
      <c r="I39" s="67" t="s">
        <v>68</v>
      </c>
      <c r="J39" s="67" t="s">
        <v>69</v>
      </c>
      <c r="K39" s="67" t="s">
        <v>70</v>
      </c>
      <c r="L39" s="67" t="s">
        <v>71</v>
      </c>
      <c r="M39" s="67" t="s">
        <v>72</v>
      </c>
      <c r="N39" s="67" t="s">
        <v>73</v>
      </c>
    </row>
    <row r="40" spans="2:14" x14ac:dyDescent="0.25">
      <c r="B40" s="67">
        <v>1</v>
      </c>
      <c r="C40" s="67">
        <v>0</v>
      </c>
      <c r="D40" s="67">
        <v>0</v>
      </c>
      <c r="E40" s="67">
        <v>0</v>
      </c>
      <c r="F40" s="67">
        <v>0</v>
      </c>
      <c r="G40" s="67">
        <v>0</v>
      </c>
      <c r="I40" s="67">
        <v>1</v>
      </c>
      <c r="J40" s="67"/>
      <c r="K40" s="67"/>
      <c r="L40" s="67"/>
      <c r="M40" s="67"/>
      <c r="N40" s="67"/>
    </row>
    <row r="41" spans="2:14" x14ac:dyDescent="0.25">
      <c r="B41" s="67">
        <v>2</v>
      </c>
      <c r="C41" s="67">
        <v>0</v>
      </c>
      <c r="D41" s="67">
        <v>0</v>
      </c>
      <c r="E41" s="67">
        <v>0</v>
      </c>
      <c r="F41" s="67">
        <v>0</v>
      </c>
      <c r="G41" s="67">
        <v>0</v>
      </c>
      <c r="I41" s="67">
        <v>2</v>
      </c>
      <c r="J41" s="67"/>
      <c r="K41" s="67"/>
      <c r="L41" s="67"/>
      <c r="M41" s="67"/>
      <c r="N41" s="67"/>
    </row>
    <row r="42" spans="2:14" x14ac:dyDescent="0.25">
      <c r="B42" s="67">
        <v>3</v>
      </c>
      <c r="C42" s="67">
        <v>0</v>
      </c>
      <c r="D42" s="67">
        <v>0</v>
      </c>
      <c r="E42" s="67">
        <v>0</v>
      </c>
      <c r="F42" s="67">
        <v>0</v>
      </c>
      <c r="G42" s="67">
        <v>0</v>
      </c>
      <c r="I42" s="67">
        <v>3</v>
      </c>
      <c r="J42" s="67"/>
      <c r="K42" s="67"/>
      <c r="L42" s="67"/>
      <c r="M42" s="67"/>
      <c r="N42" s="67"/>
    </row>
    <row r="43" spans="2:14" x14ac:dyDescent="0.25">
      <c r="B43" s="67">
        <v>4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I43" s="67">
        <v>4</v>
      </c>
      <c r="J43" s="67"/>
      <c r="K43" s="67"/>
      <c r="L43" s="67"/>
      <c r="M43" s="67"/>
      <c r="N43" s="67"/>
    </row>
    <row r="44" spans="2:14" x14ac:dyDescent="0.25">
      <c r="B44" s="67">
        <v>5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I44" s="67">
        <v>5</v>
      </c>
      <c r="J44" s="67"/>
      <c r="K44" s="67"/>
      <c r="L44" s="67"/>
      <c r="M44" s="67"/>
      <c r="N44" s="67"/>
    </row>
    <row r="45" spans="2:14" x14ac:dyDescent="0.25">
      <c r="B45" s="67">
        <v>6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I45" s="67">
        <v>6</v>
      </c>
      <c r="J45" s="67"/>
      <c r="K45" s="67"/>
      <c r="L45" s="67"/>
      <c r="M45" s="67"/>
      <c r="N45" s="67"/>
    </row>
    <row r="46" spans="2:14" x14ac:dyDescent="0.25">
      <c r="B46" s="67">
        <v>7</v>
      </c>
      <c r="C46" s="67">
        <v>1</v>
      </c>
      <c r="D46" s="67">
        <v>2</v>
      </c>
      <c r="E46" s="67">
        <v>1</v>
      </c>
      <c r="F46" s="67">
        <v>1</v>
      </c>
      <c r="G46" s="67">
        <v>2</v>
      </c>
      <c r="I46" s="67">
        <v>7</v>
      </c>
      <c r="J46" s="67"/>
      <c r="K46" s="67"/>
      <c r="L46" s="67"/>
      <c r="M46" s="67"/>
      <c r="N46" s="67"/>
    </row>
    <row r="47" spans="2:14" x14ac:dyDescent="0.25">
      <c r="B47" s="67">
        <v>8</v>
      </c>
      <c r="C47" s="67">
        <v>0</v>
      </c>
      <c r="D47" s="67">
        <v>0</v>
      </c>
      <c r="E47" s="67">
        <v>0</v>
      </c>
      <c r="F47" s="67">
        <v>0</v>
      </c>
      <c r="G47" s="67">
        <v>0</v>
      </c>
      <c r="I47" s="67">
        <v>8</v>
      </c>
      <c r="J47" s="67"/>
      <c r="K47" s="67"/>
      <c r="L47" s="67"/>
      <c r="M47" s="67"/>
      <c r="N47" s="67"/>
    </row>
    <row r="48" spans="2:14" x14ac:dyDescent="0.25">
      <c r="B48" s="67">
        <v>9</v>
      </c>
      <c r="C48" s="67">
        <v>0</v>
      </c>
      <c r="D48" s="67">
        <v>1</v>
      </c>
      <c r="E48" s="67">
        <v>1</v>
      </c>
      <c r="F48" s="67">
        <v>1</v>
      </c>
      <c r="G48" s="67">
        <v>0</v>
      </c>
      <c r="I48" s="67">
        <v>9</v>
      </c>
      <c r="J48" s="67"/>
      <c r="K48" s="67"/>
      <c r="L48" s="67"/>
      <c r="M48" s="67"/>
      <c r="N48" s="67"/>
    </row>
    <row r="49" spans="2:14" x14ac:dyDescent="0.25">
      <c r="B49" s="67">
        <v>10</v>
      </c>
      <c r="C49" s="67">
        <v>0</v>
      </c>
      <c r="D49" s="67">
        <v>0</v>
      </c>
      <c r="E49" s="67">
        <v>0</v>
      </c>
      <c r="F49" s="67">
        <v>0</v>
      </c>
      <c r="G49" s="67">
        <v>0</v>
      </c>
      <c r="I49" s="67">
        <v>10</v>
      </c>
      <c r="J49" s="67"/>
      <c r="K49" s="67"/>
      <c r="L49" s="67"/>
      <c r="M49" s="67"/>
      <c r="N49" s="67"/>
    </row>
    <row r="50" spans="2:14" x14ac:dyDescent="0.25">
      <c r="B50" s="67">
        <v>11</v>
      </c>
      <c r="C50" s="67">
        <v>0</v>
      </c>
      <c r="D50" s="67">
        <v>1</v>
      </c>
      <c r="E50" s="67">
        <v>0</v>
      </c>
      <c r="F50" s="67">
        <v>0</v>
      </c>
      <c r="G50" s="67">
        <v>0</v>
      </c>
      <c r="I50" s="67">
        <v>11</v>
      </c>
      <c r="J50" s="67"/>
      <c r="K50" s="67"/>
      <c r="L50" s="67"/>
      <c r="M50" s="67"/>
      <c r="N50" s="67"/>
    </row>
    <row r="51" spans="2:14" x14ac:dyDescent="0.25">
      <c r="B51" s="67">
        <v>12</v>
      </c>
      <c r="C51" s="67">
        <v>0</v>
      </c>
      <c r="D51" s="67">
        <v>0</v>
      </c>
      <c r="E51" s="67">
        <v>0</v>
      </c>
      <c r="F51" s="67">
        <v>0</v>
      </c>
      <c r="G51" s="67">
        <v>0</v>
      </c>
      <c r="I51" s="67">
        <v>12</v>
      </c>
      <c r="J51" s="67"/>
      <c r="K51" s="67"/>
      <c r="L51" s="67"/>
      <c r="M51" s="67"/>
      <c r="N51" s="67"/>
    </row>
    <row r="52" spans="2:14" x14ac:dyDescent="0.25">
      <c r="B52" s="67">
        <v>13</v>
      </c>
      <c r="C52" s="67">
        <v>0</v>
      </c>
      <c r="D52" s="67">
        <v>0</v>
      </c>
      <c r="E52" s="67">
        <v>0</v>
      </c>
      <c r="F52" s="67">
        <v>0</v>
      </c>
      <c r="G52" s="67">
        <v>0</v>
      </c>
      <c r="I52" s="67">
        <v>13</v>
      </c>
      <c r="J52" s="67"/>
      <c r="K52" s="67"/>
      <c r="L52" s="67"/>
      <c r="M52" s="67"/>
      <c r="N52" s="67"/>
    </row>
    <row r="53" spans="2:14" x14ac:dyDescent="0.25">
      <c r="B53" s="67">
        <v>14</v>
      </c>
      <c r="C53" s="67">
        <v>1</v>
      </c>
      <c r="D53" s="67">
        <v>3</v>
      </c>
      <c r="E53" s="67">
        <v>2</v>
      </c>
      <c r="F53" s="67">
        <v>2</v>
      </c>
      <c r="G53" s="67">
        <v>2</v>
      </c>
      <c r="I53" s="67">
        <v>14</v>
      </c>
      <c r="J53" s="67"/>
      <c r="K53" s="67"/>
      <c r="L53" s="67"/>
      <c r="M53" s="67"/>
      <c r="N53" s="67"/>
    </row>
    <row r="54" spans="2:14" x14ac:dyDescent="0.25">
      <c r="B54" s="67">
        <v>15</v>
      </c>
      <c r="C54" s="67">
        <v>2</v>
      </c>
      <c r="D54" s="67">
        <v>1</v>
      </c>
      <c r="E54" s="67">
        <v>0</v>
      </c>
      <c r="F54" s="67">
        <v>0</v>
      </c>
      <c r="G54" s="67">
        <v>0</v>
      </c>
      <c r="I54" s="67">
        <v>15</v>
      </c>
      <c r="J54" s="67"/>
      <c r="K54" s="67"/>
      <c r="L54" s="67"/>
      <c r="M54" s="67"/>
      <c r="N54" s="67"/>
    </row>
  </sheetData>
  <mergeCells count="6">
    <mergeCell ref="B38:G38"/>
    <mergeCell ref="I38:N38"/>
    <mergeCell ref="B2:G2"/>
    <mergeCell ref="I2:N2"/>
    <mergeCell ref="B20:G20"/>
    <mergeCell ref="I20:N20"/>
  </mergeCells>
  <phoneticPr fontId="0" type="noConversion"/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V21"/>
  <sheetViews>
    <sheetView topLeftCell="A21" workbookViewId="0">
      <selection activeCell="A45" sqref="A45"/>
    </sheetView>
  </sheetViews>
  <sheetFormatPr baseColWidth="10" defaultRowHeight="15" x14ac:dyDescent="0.25"/>
  <cols>
    <col min="2" max="2" width="8.5703125" bestFit="1" customWidth="1"/>
    <col min="3" max="3" width="12.7109375" bestFit="1" customWidth="1"/>
    <col min="6" max="6" width="2.5703125" style="14" customWidth="1"/>
    <col min="9" max="9" width="3.42578125" customWidth="1"/>
    <col min="13" max="13" width="12.5703125" bestFit="1" customWidth="1"/>
    <col min="15" max="15" width="14.85546875" bestFit="1" customWidth="1"/>
    <col min="16" max="16" width="9.7109375" bestFit="1" customWidth="1"/>
    <col min="17" max="17" width="11.85546875" bestFit="1" customWidth="1"/>
    <col min="20" max="20" width="12.5703125" bestFit="1" customWidth="1"/>
  </cols>
  <sheetData>
    <row r="3" spans="1:22" x14ac:dyDescent="0.25">
      <c r="M3" s="5" t="s">
        <v>0</v>
      </c>
      <c r="N3" s="6" t="s">
        <v>13</v>
      </c>
      <c r="O3" s="6" t="s">
        <v>17</v>
      </c>
      <c r="P3" s="6" t="s">
        <v>11</v>
      </c>
      <c r="Q3" s="6" t="s">
        <v>12</v>
      </c>
    </row>
    <row r="4" spans="1:22" x14ac:dyDescent="0.25">
      <c r="A4" s="3" t="s">
        <v>1</v>
      </c>
      <c r="B4">
        <v>50</v>
      </c>
      <c r="C4" t="s">
        <v>3</v>
      </c>
      <c r="M4" s="21" t="s">
        <v>39</v>
      </c>
      <c r="N4">
        <v>1</v>
      </c>
      <c r="O4" s="19">
        <f>(Q11)*(250000)*(O2)</f>
        <v>0</v>
      </c>
      <c r="P4" s="19">
        <f>AVERAGE(O4:O6)</f>
        <v>2216666666.6666665</v>
      </c>
      <c r="Q4" s="1">
        <f>STDEV(O4:O6)</f>
        <v>1921154166.9874735</v>
      </c>
    </row>
    <row r="5" spans="1:22" x14ac:dyDescent="0.25">
      <c r="A5" s="3" t="s">
        <v>2</v>
      </c>
      <c r="B5">
        <v>40</v>
      </c>
      <c r="C5" t="s">
        <v>4</v>
      </c>
      <c r="N5">
        <v>2</v>
      </c>
      <c r="O5" s="19">
        <v>3250000000</v>
      </c>
      <c r="T5" s="27" t="s">
        <v>0</v>
      </c>
      <c r="U5" s="28" t="s">
        <v>11</v>
      </c>
      <c r="V5" s="28" t="s">
        <v>12</v>
      </c>
    </row>
    <row r="6" spans="1:22" x14ac:dyDescent="0.25">
      <c r="A6" s="3"/>
      <c r="N6">
        <v>3</v>
      </c>
      <c r="O6" s="19">
        <v>3400000000</v>
      </c>
      <c r="T6" s="18" t="s">
        <v>39</v>
      </c>
      <c r="U6" s="25">
        <v>3616666666.6666665</v>
      </c>
      <c r="V6" s="26">
        <v>510718448.20148408</v>
      </c>
    </row>
    <row r="7" spans="1:22" x14ac:dyDescent="0.25">
      <c r="A7" s="3"/>
      <c r="T7" s="18" t="s">
        <v>44</v>
      </c>
      <c r="U7" s="25">
        <v>7516666666.666667</v>
      </c>
      <c r="V7" s="26">
        <v>3971250852.4812841</v>
      </c>
    </row>
    <row r="8" spans="1:22" ht="18" x14ac:dyDescent="0.35">
      <c r="A8" s="3" t="s">
        <v>5</v>
      </c>
      <c r="D8" s="16" t="s">
        <v>14</v>
      </c>
      <c r="E8" s="16" t="s">
        <v>15</v>
      </c>
      <c r="F8" s="15"/>
      <c r="G8" s="16" t="s">
        <v>35</v>
      </c>
      <c r="H8" s="16" t="s">
        <v>36</v>
      </c>
      <c r="J8" s="16" t="s">
        <v>37</v>
      </c>
      <c r="K8" s="16" t="s">
        <v>38</v>
      </c>
      <c r="M8" s="5" t="s">
        <v>0</v>
      </c>
      <c r="N8" s="6" t="s">
        <v>13</v>
      </c>
      <c r="O8" s="6" t="s">
        <v>17</v>
      </c>
      <c r="P8" s="6" t="s">
        <v>11</v>
      </c>
      <c r="Q8" s="6" t="s">
        <v>12</v>
      </c>
      <c r="T8" s="18" t="s">
        <v>45</v>
      </c>
      <c r="U8" s="25">
        <v>1850000000</v>
      </c>
      <c r="V8" s="26">
        <v>769740215.9170326</v>
      </c>
    </row>
    <row r="9" spans="1:22" x14ac:dyDescent="0.25">
      <c r="A9" s="3" t="s">
        <v>6</v>
      </c>
      <c r="B9">
        <v>100</v>
      </c>
      <c r="D9" s="12">
        <v>8</v>
      </c>
      <c r="E9" s="12">
        <v>5</v>
      </c>
      <c r="G9" s="12">
        <v>17</v>
      </c>
      <c r="H9" s="12">
        <v>13</v>
      </c>
      <c r="J9" s="12">
        <v>10</v>
      </c>
      <c r="K9" s="12">
        <v>17</v>
      </c>
      <c r="M9" s="22" t="s">
        <v>44</v>
      </c>
      <c r="N9">
        <v>1</v>
      </c>
      <c r="O9" s="19">
        <v>5100000000</v>
      </c>
      <c r="P9" s="19">
        <f>AVERAGE(O9:O11)</f>
        <v>7516666666.666667</v>
      </c>
      <c r="Q9" s="1">
        <f>STDEV(O9:O11)</f>
        <v>3971250852.4812841</v>
      </c>
      <c r="T9" s="30" t="s">
        <v>46</v>
      </c>
      <c r="U9" s="29">
        <v>5466666666.6666698</v>
      </c>
      <c r="V9" s="9">
        <v>1900219285.5913594</v>
      </c>
    </row>
    <row r="10" spans="1:22" x14ac:dyDescent="0.25">
      <c r="A10" s="3" t="s">
        <v>7</v>
      </c>
      <c r="B10">
        <v>10</v>
      </c>
      <c r="D10" s="12">
        <v>4</v>
      </c>
      <c r="E10" s="12">
        <v>7</v>
      </c>
      <c r="G10" s="12">
        <v>13</v>
      </c>
      <c r="H10" s="12">
        <v>8</v>
      </c>
      <c r="J10" s="12">
        <v>13</v>
      </c>
      <c r="K10" s="12">
        <v>14</v>
      </c>
      <c r="N10">
        <v>2</v>
      </c>
      <c r="O10" s="19">
        <v>5350000000</v>
      </c>
    </row>
    <row r="11" spans="1:22" x14ac:dyDescent="0.25">
      <c r="A11" s="3" t="s">
        <v>8</v>
      </c>
      <c r="B11" s="19">
        <f>(D18)*(250000)*(B9)</f>
        <v>342500000</v>
      </c>
      <c r="C11" s="1" t="s">
        <v>9</v>
      </c>
      <c r="D11" s="12">
        <v>6</v>
      </c>
      <c r="E11" s="12">
        <v>5</v>
      </c>
      <c r="G11" s="12">
        <v>11</v>
      </c>
      <c r="H11" s="12">
        <v>13</v>
      </c>
      <c r="J11" s="12">
        <v>11</v>
      </c>
      <c r="K11" s="12">
        <v>13</v>
      </c>
      <c r="N11">
        <v>3</v>
      </c>
      <c r="O11" s="19">
        <v>12100000000</v>
      </c>
    </row>
    <row r="12" spans="1:22" x14ac:dyDescent="0.25">
      <c r="A12" s="3"/>
      <c r="D12" s="12">
        <v>8</v>
      </c>
      <c r="E12" s="12">
        <v>4</v>
      </c>
      <c r="G12" s="12">
        <v>16</v>
      </c>
      <c r="H12" s="12">
        <v>16</v>
      </c>
      <c r="J12" s="12">
        <v>19</v>
      </c>
      <c r="K12" s="12">
        <v>15</v>
      </c>
    </row>
    <row r="13" spans="1:22" x14ac:dyDescent="0.25">
      <c r="A13" s="3" t="s">
        <v>16</v>
      </c>
      <c r="B13" s="19">
        <f>(B11)*(B5)/(B4)</f>
        <v>274000000</v>
      </c>
      <c r="C13" t="s">
        <v>10</v>
      </c>
      <c r="D13" s="12">
        <v>9</v>
      </c>
      <c r="E13" s="12">
        <v>10</v>
      </c>
      <c r="G13" s="12">
        <v>10</v>
      </c>
      <c r="H13" s="12">
        <v>8</v>
      </c>
      <c r="J13" s="12">
        <v>12</v>
      </c>
      <c r="K13" s="12">
        <v>13</v>
      </c>
      <c r="M13" s="5" t="s">
        <v>0</v>
      </c>
      <c r="N13" s="6" t="s">
        <v>13</v>
      </c>
      <c r="O13" s="6" t="s">
        <v>17</v>
      </c>
      <c r="P13" s="6" t="s">
        <v>11</v>
      </c>
      <c r="Q13" s="6" t="s">
        <v>12</v>
      </c>
    </row>
    <row r="14" spans="1:22" x14ac:dyDescent="0.25">
      <c r="C14" s="17" t="s">
        <v>40</v>
      </c>
      <c r="D14" s="17">
        <f>SUM(D9:D13)</f>
        <v>35</v>
      </c>
      <c r="E14" s="17">
        <f>SUM(E9:E13)</f>
        <v>31</v>
      </c>
      <c r="G14" s="17">
        <f>SUM(G9:G13)</f>
        <v>67</v>
      </c>
      <c r="H14" s="17">
        <f>SUM(H9:H13)</f>
        <v>58</v>
      </c>
      <c r="J14" s="17">
        <f>SUM(J9:J13)</f>
        <v>65</v>
      </c>
      <c r="K14" s="17">
        <f>SUM(K9:K13)</f>
        <v>72</v>
      </c>
      <c r="M14" s="23" t="s">
        <v>45</v>
      </c>
      <c r="N14">
        <v>1</v>
      </c>
      <c r="O14" s="19">
        <v>1650000000</v>
      </c>
      <c r="P14" s="19">
        <f>AVERAGE(O14:O16)</f>
        <v>1850000000</v>
      </c>
      <c r="Q14" s="1">
        <f>STDEV(O14:O16)</f>
        <v>769740215.9170326</v>
      </c>
    </row>
    <row r="15" spans="1:22" s="18" customFormat="1" x14ac:dyDescent="0.25">
      <c r="F15" s="14"/>
      <c r="L15"/>
      <c r="N15">
        <v>2</v>
      </c>
      <c r="O15" s="20">
        <v>2700000000</v>
      </c>
    </row>
    <row r="16" spans="1:22" x14ac:dyDescent="0.25">
      <c r="A16" s="4"/>
      <c r="B16" s="4"/>
      <c r="C16" s="12" t="s">
        <v>41</v>
      </c>
      <c r="D16" s="12">
        <f>SUM(D14:E14)/B10</f>
        <v>6.6</v>
      </c>
      <c r="E16" s="4"/>
      <c r="N16">
        <v>3</v>
      </c>
      <c r="O16" s="19">
        <v>1200000000</v>
      </c>
    </row>
    <row r="17" spans="3:22" x14ac:dyDescent="0.25">
      <c r="C17" s="12" t="s">
        <v>42</v>
      </c>
      <c r="D17" s="12">
        <f>SUM(G14:H14)/B10</f>
        <v>12.5</v>
      </c>
    </row>
    <row r="18" spans="3:22" x14ac:dyDescent="0.25">
      <c r="C18" s="12" t="s">
        <v>43</v>
      </c>
      <c r="D18" s="12">
        <f>SUM(J14:K14)/B10</f>
        <v>13.7</v>
      </c>
      <c r="M18" s="5" t="s">
        <v>0</v>
      </c>
      <c r="N18" s="6" t="s">
        <v>13</v>
      </c>
      <c r="O18" s="6" t="s">
        <v>17</v>
      </c>
      <c r="P18" s="6" t="s">
        <v>11</v>
      </c>
      <c r="Q18" s="6" t="s">
        <v>12</v>
      </c>
    </row>
    <row r="19" spans="3:22" x14ac:dyDescent="0.25">
      <c r="M19" s="24" t="s">
        <v>46</v>
      </c>
      <c r="N19">
        <v>1</v>
      </c>
      <c r="O19" s="19">
        <v>3300000000</v>
      </c>
      <c r="P19" s="19">
        <f>AVERAGE(O19:O21)</f>
        <v>5466666666.666667</v>
      </c>
      <c r="Q19" s="1">
        <f>STDEV(O19:O21)</f>
        <v>1900219285.5913594</v>
      </c>
    </row>
    <row r="20" spans="3:22" x14ac:dyDescent="0.25">
      <c r="N20">
        <v>2</v>
      </c>
      <c r="O20" s="19">
        <v>6250000000</v>
      </c>
    </row>
    <row r="21" spans="3:22" x14ac:dyDescent="0.25">
      <c r="N21">
        <v>3</v>
      </c>
      <c r="O21" s="19">
        <v>6850000000</v>
      </c>
    </row>
  </sheetData>
  <phoneticPr fontId="0" type="noConversion"/>
  <pageMargins left="0.7" right="0.7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Q20"/>
  <sheetViews>
    <sheetView workbookViewId="0">
      <selection activeCell="Q4" sqref="Q4"/>
    </sheetView>
  </sheetViews>
  <sheetFormatPr baseColWidth="10" defaultRowHeight="15" x14ac:dyDescent="0.25"/>
  <cols>
    <col min="3" max="4" width="13.140625" bestFit="1" customWidth="1"/>
    <col min="7" max="7" width="2.85546875" customWidth="1"/>
    <col min="10" max="10" width="2.42578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35" t="s">
        <v>0</v>
      </c>
      <c r="N2" s="34" t="s">
        <v>13</v>
      </c>
      <c r="O2" s="34" t="s">
        <v>17</v>
      </c>
      <c r="P2" s="34" t="s">
        <v>11</v>
      </c>
      <c r="Q2" s="38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3" t="s">
        <v>39</v>
      </c>
      <c r="N3" s="4">
        <v>1</v>
      </c>
      <c r="O3" s="25">
        <f>$B$18</f>
        <v>547500000</v>
      </c>
      <c r="P3" s="25">
        <f>AVERAGE(O3:O5)</f>
        <v>567500000</v>
      </c>
      <c r="Q3" s="39">
        <f>STDEV(O3:O5)</f>
        <v>48218253.804965436</v>
      </c>
    </row>
    <row r="4" spans="1:17" x14ac:dyDescent="0.25">
      <c r="A4" s="3"/>
      <c r="C4" s="31"/>
      <c r="M4" s="36"/>
      <c r="N4" s="4">
        <v>2</v>
      </c>
      <c r="O4" s="25">
        <f>$B$19</f>
        <v>622500000.00000012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$B$20</f>
        <v>532500000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182500000</v>
      </c>
      <c r="C9" s="32" t="s">
        <v>9</v>
      </c>
      <c r="E9" s="12">
        <v>10</v>
      </c>
      <c r="F9" s="12">
        <v>4</v>
      </c>
      <c r="G9" s="14"/>
      <c r="H9" s="12">
        <v>13</v>
      </c>
      <c r="I9" s="12">
        <v>8</v>
      </c>
      <c r="K9" s="12">
        <v>11</v>
      </c>
      <c r="L9" s="12">
        <v>10</v>
      </c>
    </row>
    <row r="10" spans="1:17" x14ac:dyDescent="0.25">
      <c r="A10" s="3" t="s">
        <v>48</v>
      </c>
      <c r="B10" s="19">
        <f>(E17)*(250000)*(B7)</f>
        <v>207500000.00000003</v>
      </c>
      <c r="C10" s="32" t="s">
        <v>9</v>
      </c>
      <c r="E10" s="12">
        <v>7</v>
      </c>
      <c r="F10" s="12">
        <v>6</v>
      </c>
      <c r="G10" s="14"/>
      <c r="H10" s="12">
        <v>7</v>
      </c>
      <c r="I10" s="12">
        <v>7</v>
      </c>
      <c r="K10" s="12">
        <v>11</v>
      </c>
      <c r="L10" s="12">
        <v>7</v>
      </c>
    </row>
    <row r="11" spans="1:17" x14ac:dyDescent="0.25">
      <c r="A11" s="3" t="s">
        <v>49</v>
      </c>
      <c r="B11" s="19">
        <f>(E18)*(250000)*(B7)</f>
        <v>177500000</v>
      </c>
      <c r="C11" s="32" t="s">
        <v>9</v>
      </c>
      <c r="E11" s="12">
        <v>8</v>
      </c>
      <c r="F11" s="12">
        <v>7</v>
      </c>
      <c r="G11" s="14"/>
      <c r="H11" s="12">
        <v>14</v>
      </c>
      <c r="I11" s="12">
        <v>5</v>
      </c>
      <c r="K11" s="12">
        <v>9</v>
      </c>
      <c r="L11" s="12">
        <v>1</v>
      </c>
    </row>
    <row r="12" spans="1:17" x14ac:dyDescent="0.25">
      <c r="E12" s="12">
        <v>7</v>
      </c>
      <c r="F12" s="12">
        <v>4</v>
      </c>
      <c r="G12" s="14"/>
      <c r="H12" s="12">
        <v>8</v>
      </c>
      <c r="I12" s="12">
        <v>5</v>
      </c>
      <c r="K12" s="12">
        <v>3</v>
      </c>
      <c r="L12" s="12">
        <v>7</v>
      </c>
    </row>
    <row r="13" spans="1:17" x14ac:dyDescent="0.25">
      <c r="A13" s="55"/>
      <c r="B13" s="56"/>
      <c r="C13" s="57"/>
      <c r="E13" s="12">
        <v>11</v>
      </c>
      <c r="F13" s="12">
        <v>9</v>
      </c>
      <c r="G13" s="14"/>
      <c r="H13" s="12">
        <v>9</v>
      </c>
      <c r="I13" s="12">
        <v>7</v>
      </c>
      <c r="K13" s="12">
        <v>4</v>
      </c>
      <c r="L13" s="12">
        <v>8</v>
      </c>
    </row>
    <row r="14" spans="1:17" x14ac:dyDescent="0.25">
      <c r="D14" s="17" t="s">
        <v>40</v>
      </c>
      <c r="E14" s="17">
        <f>SUM(E9:E13)</f>
        <v>43</v>
      </c>
      <c r="F14" s="17">
        <f>SUM(F9:F13)</f>
        <v>30</v>
      </c>
      <c r="G14" s="14"/>
      <c r="H14" s="17">
        <f>SUM(H9:H13)</f>
        <v>51</v>
      </c>
      <c r="I14" s="17">
        <f>SUM(I9:I13)</f>
        <v>32</v>
      </c>
      <c r="K14" s="17">
        <f>SUM(K9:K13)</f>
        <v>38</v>
      </c>
      <c r="L14" s="17">
        <f>SUM(L9:L13)</f>
        <v>33</v>
      </c>
    </row>
    <row r="16" spans="1:17" x14ac:dyDescent="0.25">
      <c r="D16" s="12" t="s">
        <v>53</v>
      </c>
      <c r="E16" s="17">
        <f>SUM(E14:F14)/B8</f>
        <v>7.3</v>
      </c>
    </row>
    <row r="17" spans="1:17" x14ac:dyDescent="0.25">
      <c r="D17" s="12" t="s">
        <v>42</v>
      </c>
      <c r="E17" s="17">
        <f>SUM(H14:I14)/B8</f>
        <v>8.3000000000000007</v>
      </c>
    </row>
    <row r="18" spans="1:17" x14ac:dyDescent="0.25">
      <c r="A18" s="3" t="s">
        <v>50</v>
      </c>
      <c r="B18" s="19">
        <f>(B9)*(B3)/(B2)</f>
        <v>547500000</v>
      </c>
      <c r="C18" s="31" t="s">
        <v>10</v>
      </c>
      <c r="D18" s="12" t="s">
        <v>43</v>
      </c>
      <c r="E18" s="17">
        <f>SUM(K14:L14)/B8</f>
        <v>7.1</v>
      </c>
    </row>
    <row r="19" spans="1:17" x14ac:dyDescent="0.25">
      <c r="A19" s="3" t="s">
        <v>51</v>
      </c>
      <c r="B19" s="19">
        <f>(B10)*(B3)/(B2)</f>
        <v>622500000.00000012</v>
      </c>
      <c r="C19" s="31" t="s">
        <v>10</v>
      </c>
    </row>
    <row r="20" spans="1:17" x14ac:dyDescent="0.25">
      <c r="A20" s="3" t="s">
        <v>52</v>
      </c>
      <c r="B20" s="19">
        <f>(B11)*(B3)/(B2)</f>
        <v>532500000</v>
      </c>
      <c r="C20" s="31" t="s">
        <v>10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Q18"/>
  <sheetViews>
    <sheetView workbookViewId="0">
      <selection activeCell="B17" sqref="B17"/>
    </sheetView>
  </sheetViews>
  <sheetFormatPr baseColWidth="10" defaultRowHeight="15" x14ac:dyDescent="0.25"/>
  <cols>
    <col min="3" max="3" width="12.7109375" bestFit="1" customWidth="1"/>
    <col min="4" max="4" width="12.7109375" customWidth="1"/>
    <col min="6" max="6" width="12.5703125" bestFit="1" customWidth="1"/>
    <col min="7" max="7" width="3.140625" customWidth="1"/>
    <col min="10" max="10" width="3.5703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8" t="s">
        <v>45</v>
      </c>
      <c r="N3" s="4">
        <v>1</v>
      </c>
      <c r="O3" s="25">
        <f>$B$13</f>
        <v>660000000</v>
      </c>
      <c r="P3" s="25">
        <f>AVERAGE(O3:O5)</f>
        <v>657500000</v>
      </c>
      <c r="Q3" s="39">
        <f>STDEV(O3:O5)</f>
        <v>78779756.282943651</v>
      </c>
    </row>
    <row r="4" spans="1:17" x14ac:dyDescent="0.25">
      <c r="A4" s="3"/>
      <c r="C4" s="31"/>
      <c r="M4" s="36"/>
      <c r="N4" s="4">
        <v>2</v>
      </c>
      <c r="O4" s="25">
        <f>$B$14</f>
        <v>577500000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735000000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220000000</v>
      </c>
      <c r="C9" s="32" t="s">
        <v>9</v>
      </c>
      <c r="E9" s="12">
        <v>8</v>
      </c>
      <c r="F9" s="12">
        <v>9</v>
      </c>
      <c r="G9" s="14"/>
      <c r="H9" s="12">
        <v>8</v>
      </c>
      <c r="I9" s="12">
        <v>5</v>
      </c>
      <c r="K9" s="12">
        <v>9</v>
      </c>
      <c r="L9" s="12">
        <v>12</v>
      </c>
    </row>
    <row r="10" spans="1:17" x14ac:dyDescent="0.25">
      <c r="A10" s="3" t="s">
        <v>48</v>
      </c>
      <c r="B10" s="19">
        <f>(E17)*(250000)*(B7)</f>
        <v>192500000</v>
      </c>
      <c r="C10" s="32" t="s">
        <v>9</v>
      </c>
      <c r="E10" s="12">
        <v>7</v>
      </c>
      <c r="F10" s="12">
        <v>17</v>
      </c>
      <c r="G10" s="14"/>
      <c r="H10" s="12">
        <v>7</v>
      </c>
      <c r="I10" s="12">
        <v>10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245000000</v>
      </c>
      <c r="C11" s="32" t="s">
        <v>9</v>
      </c>
      <c r="E11" s="12">
        <v>4</v>
      </c>
      <c r="F11" s="12">
        <v>12</v>
      </c>
      <c r="G11" s="14"/>
      <c r="H11" s="12">
        <v>8</v>
      </c>
      <c r="I11" s="12">
        <v>9</v>
      </c>
      <c r="K11" s="12">
        <v>10</v>
      </c>
      <c r="L11" s="12">
        <v>10</v>
      </c>
    </row>
    <row r="12" spans="1:17" x14ac:dyDescent="0.25">
      <c r="B12" s="19"/>
      <c r="E12" s="12">
        <v>8</v>
      </c>
      <c r="F12" s="12">
        <v>7</v>
      </c>
      <c r="G12" s="14"/>
      <c r="H12" s="12">
        <v>12</v>
      </c>
      <c r="I12" s="12">
        <v>6</v>
      </c>
      <c r="K12" s="12">
        <v>9</v>
      </c>
      <c r="L12" s="12">
        <v>11</v>
      </c>
    </row>
    <row r="13" spans="1:17" x14ac:dyDescent="0.25">
      <c r="A13" s="3" t="s">
        <v>50</v>
      </c>
      <c r="B13" s="19">
        <f>(B9)*(B3)/(B2)</f>
        <v>660000000</v>
      </c>
      <c r="C13" t="s">
        <v>10</v>
      </c>
      <c r="E13" s="12">
        <v>6</v>
      </c>
      <c r="F13" s="12">
        <v>10</v>
      </c>
      <c r="G13" s="14"/>
      <c r="H13" s="12">
        <v>7</v>
      </c>
      <c r="I13" s="12">
        <v>5</v>
      </c>
      <c r="K13" s="12">
        <v>11</v>
      </c>
      <c r="L13" s="12">
        <v>10</v>
      </c>
    </row>
    <row r="14" spans="1:17" x14ac:dyDescent="0.25">
      <c r="A14" s="3" t="s">
        <v>51</v>
      </c>
      <c r="B14" s="19">
        <f>(B10)*(B3)/(B2)</f>
        <v>577500000</v>
      </c>
      <c r="C14" t="s">
        <v>10</v>
      </c>
      <c r="D14" s="17" t="s">
        <v>40</v>
      </c>
      <c r="E14" s="17">
        <f>SUM(E9:E13)</f>
        <v>33</v>
      </c>
      <c r="F14" s="17">
        <f>SUM(F9:F13)</f>
        <v>55</v>
      </c>
      <c r="G14" s="14"/>
      <c r="H14" s="17">
        <f>SUM(H9:H13)</f>
        <v>42</v>
      </c>
      <c r="I14" s="17">
        <f>SUM(I9:I13)</f>
        <v>35</v>
      </c>
      <c r="K14" s="17">
        <f>SUM(K9:K13)</f>
        <v>45</v>
      </c>
      <c r="L14" s="17">
        <f>SUM(L9:L13)</f>
        <v>53</v>
      </c>
    </row>
    <row r="15" spans="1:17" x14ac:dyDescent="0.25">
      <c r="A15" s="3" t="s">
        <v>52</v>
      </c>
      <c r="B15" s="19">
        <f>(B11)*(B3)/(B2)</f>
        <v>735000000</v>
      </c>
      <c r="C15" t="s">
        <v>10</v>
      </c>
    </row>
    <row r="16" spans="1:17" x14ac:dyDescent="0.25">
      <c r="D16" s="12" t="s">
        <v>41</v>
      </c>
      <c r="E16" s="17">
        <f>SUM(E14:F14)/B8</f>
        <v>8.8000000000000007</v>
      </c>
    </row>
    <row r="17" spans="4:17" x14ac:dyDescent="0.25">
      <c r="D17" s="12" t="s">
        <v>42</v>
      </c>
      <c r="E17" s="17">
        <f>SUM(H14:I14)/B8</f>
        <v>7.7</v>
      </c>
    </row>
    <row r="18" spans="4:17" x14ac:dyDescent="0.25">
      <c r="D18" s="12" t="s">
        <v>43</v>
      </c>
      <c r="E18" s="17">
        <f>SUM(K14:L14)/B8</f>
        <v>9.8000000000000007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310E"/>
  </sheetPr>
  <dimension ref="A2:Q18"/>
  <sheetViews>
    <sheetView workbookViewId="0">
      <selection activeCell="Q12" sqref="Q12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0" t="s">
        <v>44</v>
      </c>
      <c r="N3" s="4">
        <v>1</v>
      </c>
      <c r="O3" s="25">
        <f>$B$13</f>
        <v>780000000</v>
      </c>
      <c r="P3" s="25">
        <f>AVERAGE(O3:O5)</f>
        <v>895000000</v>
      </c>
      <c r="Q3" s="39">
        <f>STDEV(O3:O5)</f>
        <v>150249792.0131672</v>
      </c>
    </row>
    <row r="4" spans="1:17" x14ac:dyDescent="0.25">
      <c r="A4" s="3"/>
      <c r="C4" s="31"/>
      <c r="M4" s="36"/>
      <c r="N4" s="4">
        <v>2</v>
      </c>
      <c r="O4" s="25">
        <f>$B$14</f>
        <v>1065000000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840000000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260000000</v>
      </c>
      <c r="C9" s="32" t="s">
        <v>9</v>
      </c>
      <c r="E9" s="12">
        <v>10</v>
      </c>
      <c r="F9" s="12">
        <v>16</v>
      </c>
      <c r="H9" s="12">
        <v>18</v>
      </c>
      <c r="I9" s="12">
        <v>16</v>
      </c>
      <c r="K9" s="12">
        <v>13</v>
      </c>
      <c r="L9" s="12">
        <v>8</v>
      </c>
    </row>
    <row r="10" spans="1:17" x14ac:dyDescent="0.25">
      <c r="A10" s="3" t="s">
        <v>48</v>
      </c>
      <c r="B10" s="19">
        <f>(E17)*(250000)*(B7)</f>
        <v>355000000</v>
      </c>
      <c r="C10" s="32" t="s">
        <v>9</v>
      </c>
      <c r="E10" s="12">
        <v>12</v>
      </c>
      <c r="F10" s="12">
        <v>10</v>
      </c>
      <c r="H10" s="12">
        <v>11</v>
      </c>
      <c r="I10" s="12">
        <v>15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280000000</v>
      </c>
      <c r="C11" s="32" t="s">
        <v>9</v>
      </c>
      <c r="E11" s="12">
        <v>13</v>
      </c>
      <c r="F11" s="12">
        <v>5</v>
      </c>
      <c r="H11" s="12">
        <v>13</v>
      </c>
      <c r="I11" s="12">
        <v>19</v>
      </c>
      <c r="K11" s="12">
        <v>11</v>
      </c>
      <c r="L11" s="12">
        <v>14</v>
      </c>
    </row>
    <row r="12" spans="1:17" x14ac:dyDescent="0.25">
      <c r="A12" s="3"/>
      <c r="C12" s="31"/>
      <c r="E12" s="12">
        <v>8</v>
      </c>
      <c r="F12" s="12">
        <v>11</v>
      </c>
      <c r="H12" s="12">
        <v>14</v>
      </c>
      <c r="I12" s="12">
        <v>14</v>
      </c>
      <c r="K12" s="12">
        <v>12</v>
      </c>
      <c r="L12" s="12">
        <v>11</v>
      </c>
    </row>
    <row r="13" spans="1:17" x14ac:dyDescent="0.25">
      <c r="A13" s="3" t="s">
        <v>50</v>
      </c>
      <c r="B13" s="19">
        <f>(B9)*(B3)/(B2)</f>
        <v>780000000</v>
      </c>
      <c r="C13" s="31" t="s">
        <v>10</v>
      </c>
      <c r="E13" s="42">
        <v>11</v>
      </c>
      <c r="F13" s="42">
        <v>8</v>
      </c>
      <c r="H13" s="12">
        <v>11</v>
      </c>
      <c r="I13" s="12">
        <v>11</v>
      </c>
      <c r="K13" s="12">
        <v>16</v>
      </c>
      <c r="L13" s="12">
        <v>11</v>
      </c>
    </row>
    <row r="14" spans="1:17" x14ac:dyDescent="0.25">
      <c r="A14" s="3" t="s">
        <v>51</v>
      </c>
      <c r="B14" s="19">
        <f>(B10)*(B3)/(B2)</f>
        <v>1065000000</v>
      </c>
      <c r="C14" s="31" t="s">
        <v>10</v>
      </c>
      <c r="D14" s="17" t="s">
        <v>40</v>
      </c>
      <c r="E14" s="17">
        <f>SUM(E9:E13)</f>
        <v>54</v>
      </c>
      <c r="F14" s="17">
        <f>SUM(F9:F13)</f>
        <v>50</v>
      </c>
      <c r="H14" s="17">
        <f>SUM(H9:H13)</f>
        <v>67</v>
      </c>
      <c r="I14" s="17">
        <f>SUM(I9:I13)</f>
        <v>75</v>
      </c>
      <c r="K14" s="17">
        <f>SUM(K9:K13)</f>
        <v>58</v>
      </c>
      <c r="L14" s="17">
        <f>SUM(L9:L13)</f>
        <v>54</v>
      </c>
    </row>
    <row r="15" spans="1:17" x14ac:dyDescent="0.25">
      <c r="A15" s="3" t="s">
        <v>52</v>
      </c>
      <c r="B15" s="19">
        <f>(B11)*(B3)/(B2)</f>
        <v>840000000</v>
      </c>
      <c r="C15" s="31" t="s">
        <v>10</v>
      </c>
    </row>
    <row r="16" spans="1:17" x14ac:dyDescent="0.25">
      <c r="D16" s="12" t="s">
        <v>41</v>
      </c>
      <c r="E16" s="17">
        <f>SUM(E14:F14)/B8</f>
        <v>10.4</v>
      </c>
    </row>
    <row r="17" spans="4:17" x14ac:dyDescent="0.25">
      <c r="D17" s="12" t="s">
        <v>42</v>
      </c>
      <c r="E17" s="17">
        <f>SUM(H14:I14)/B8</f>
        <v>14.2</v>
      </c>
    </row>
    <row r="18" spans="4:17" x14ac:dyDescent="0.25">
      <c r="D18" s="12" t="s">
        <v>43</v>
      </c>
      <c r="E18" s="17">
        <f>SUM(K14:L14)/B8</f>
        <v>11.2</v>
      </c>
    </row>
  </sheetData>
  <phoneticPr fontId="0" type="noConversion"/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Q18"/>
  <sheetViews>
    <sheetView workbookViewId="0">
      <selection activeCell="I20" sqref="I20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1" t="s">
        <v>55</v>
      </c>
      <c r="N3" s="4">
        <v>1</v>
      </c>
      <c r="O3" s="25">
        <f>$B$13</f>
        <v>630000000</v>
      </c>
      <c r="P3" s="25">
        <f>AVERAGE(O3:O5)</f>
        <v>732500000</v>
      </c>
      <c r="Q3" s="39">
        <f>STDEV(O3:O5)</f>
        <v>92567542.907868087</v>
      </c>
    </row>
    <row r="4" spans="1:17" x14ac:dyDescent="0.25">
      <c r="A4" s="3"/>
      <c r="C4" s="31"/>
      <c r="M4" s="36"/>
      <c r="N4" s="4">
        <v>2</v>
      </c>
      <c r="O4" s="25">
        <f>$B$14</f>
        <v>757500000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810000000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210000000</v>
      </c>
      <c r="C9" s="32" t="s">
        <v>9</v>
      </c>
      <c r="E9" s="12">
        <v>12</v>
      </c>
      <c r="F9" s="12">
        <v>4</v>
      </c>
      <c r="H9" s="12">
        <v>10</v>
      </c>
      <c r="I9" s="12">
        <v>13</v>
      </c>
      <c r="K9" s="12">
        <v>12</v>
      </c>
      <c r="L9" s="12">
        <v>11</v>
      </c>
    </row>
    <row r="10" spans="1:17" x14ac:dyDescent="0.25">
      <c r="A10" s="3" t="s">
        <v>48</v>
      </c>
      <c r="B10" s="19">
        <f>(E17)*(250000)*(B7)</f>
        <v>252500000</v>
      </c>
      <c r="C10" s="32" t="s">
        <v>9</v>
      </c>
      <c r="E10" s="12">
        <v>9</v>
      </c>
      <c r="F10" s="12">
        <v>7</v>
      </c>
      <c r="H10" s="12">
        <v>9</v>
      </c>
      <c r="I10" s="12">
        <v>12</v>
      </c>
      <c r="K10" s="12">
        <v>8</v>
      </c>
      <c r="L10" s="12">
        <v>12</v>
      </c>
    </row>
    <row r="11" spans="1:17" x14ac:dyDescent="0.25">
      <c r="A11" s="3" t="s">
        <v>49</v>
      </c>
      <c r="B11" s="19">
        <f>(E18)*(250000)*(B7)</f>
        <v>270000000</v>
      </c>
      <c r="C11" s="32" t="s">
        <v>9</v>
      </c>
      <c r="E11" s="12">
        <v>12</v>
      </c>
      <c r="F11" s="12">
        <v>3</v>
      </c>
      <c r="H11" s="12">
        <v>12</v>
      </c>
      <c r="I11" s="12">
        <v>13</v>
      </c>
      <c r="K11" s="12">
        <v>14</v>
      </c>
      <c r="L11" s="12">
        <v>9</v>
      </c>
    </row>
    <row r="12" spans="1:17" x14ac:dyDescent="0.25">
      <c r="A12" s="3"/>
      <c r="C12" s="31"/>
      <c r="E12" s="12">
        <v>10</v>
      </c>
      <c r="F12" s="12">
        <v>12</v>
      </c>
      <c r="H12" s="12">
        <v>9</v>
      </c>
      <c r="I12" s="12">
        <v>10</v>
      </c>
      <c r="K12" s="12">
        <v>12</v>
      </c>
      <c r="L12" s="12">
        <v>6</v>
      </c>
    </row>
    <row r="13" spans="1:17" x14ac:dyDescent="0.25">
      <c r="A13" s="3" t="s">
        <v>50</v>
      </c>
      <c r="B13" s="19">
        <f>(B9)*(B3)/(B2)</f>
        <v>630000000</v>
      </c>
      <c r="C13" s="31" t="s">
        <v>10</v>
      </c>
      <c r="E13" s="42">
        <v>5</v>
      </c>
      <c r="F13" s="42">
        <v>10</v>
      </c>
      <c r="H13" s="12">
        <v>7</v>
      </c>
      <c r="I13" s="12">
        <v>6</v>
      </c>
      <c r="K13" s="12">
        <v>16</v>
      </c>
      <c r="L13" s="12">
        <v>8</v>
      </c>
    </row>
    <row r="14" spans="1:17" x14ac:dyDescent="0.25">
      <c r="A14" s="3" t="s">
        <v>51</v>
      </c>
      <c r="B14" s="19">
        <f>(B10)*(B3)/(B2)</f>
        <v>757500000</v>
      </c>
      <c r="C14" s="31" t="s">
        <v>10</v>
      </c>
      <c r="D14" s="17" t="s">
        <v>40</v>
      </c>
      <c r="E14" s="17">
        <f>SUM(E9:E13)</f>
        <v>48</v>
      </c>
      <c r="F14" s="17">
        <f>SUM(F9:F13)</f>
        <v>36</v>
      </c>
      <c r="H14" s="17">
        <f>SUM(H9:H13)</f>
        <v>47</v>
      </c>
      <c r="I14" s="17">
        <f>SUM(I9:I13)</f>
        <v>54</v>
      </c>
      <c r="K14" s="17">
        <f>SUM(K9:K13)</f>
        <v>62</v>
      </c>
      <c r="L14" s="17">
        <f>SUM(L9:L13)</f>
        <v>46</v>
      </c>
    </row>
    <row r="15" spans="1:17" x14ac:dyDescent="0.25">
      <c r="A15" s="3" t="s">
        <v>52</v>
      </c>
      <c r="B15" s="19">
        <f>(B11)*(B3)/(B2)</f>
        <v>810000000</v>
      </c>
      <c r="C15" s="31" t="s">
        <v>10</v>
      </c>
    </row>
    <row r="16" spans="1:17" x14ac:dyDescent="0.25">
      <c r="D16" s="12" t="s">
        <v>41</v>
      </c>
      <c r="E16" s="17">
        <f>SUM(E14:F14)/B8</f>
        <v>8.4</v>
      </c>
    </row>
    <row r="17" spans="4:17" x14ac:dyDescent="0.25">
      <c r="D17" s="12" t="s">
        <v>42</v>
      </c>
      <c r="E17" s="17">
        <f>SUM(H14:I14)/B8</f>
        <v>10.1</v>
      </c>
    </row>
    <row r="18" spans="4:17" x14ac:dyDescent="0.25">
      <c r="D18" s="12" t="s">
        <v>43</v>
      </c>
      <c r="E18" s="17">
        <f>SUM(K14:L14)/B8</f>
        <v>10.8</v>
      </c>
    </row>
  </sheetData>
  <phoneticPr fontId="0" type="noConversion"/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8"/>
  <sheetViews>
    <sheetView workbookViewId="0">
      <selection activeCell="I18" sqref="I18"/>
    </sheetView>
  </sheetViews>
  <sheetFormatPr baseColWidth="10" defaultRowHeight="15" x14ac:dyDescent="0.25"/>
  <cols>
    <col min="3" max="3" width="12.7109375" bestFit="1" customWidth="1"/>
    <col min="4" max="4" width="12.5703125" bestFit="1" customWidth="1"/>
    <col min="7" max="7" width="3.5703125" customWidth="1"/>
    <col min="10" max="10" width="3.8554687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9" t="s">
        <v>46</v>
      </c>
      <c r="N3" s="4">
        <v>1</v>
      </c>
      <c r="O3" s="25">
        <f>$B$13</f>
        <v>495000000</v>
      </c>
      <c r="P3" s="25">
        <f>AVERAGE(O3:O5)</f>
        <v>820000000</v>
      </c>
      <c r="Q3" s="39">
        <f>STDEV(O3:O5)</f>
        <v>285032892.83870381</v>
      </c>
    </row>
    <row r="4" spans="1:17" x14ac:dyDescent="0.25">
      <c r="A4" s="3"/>
      <c r="C4" s="31"/>
      <c r="M4" s="36"/>
      <c r="N4" s="4">
        <v>2</v>
      </c>
      <c r="O4" s="25">
        <f>$B$14</f>
        <v>937500000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1027500000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165000000</v>
      </c>
      <c r="C9" s="32" t="s">
        <v>9</v>
      </c>
      <c r="E9" s="12">
        <v>8</v>
      </c>
      <c r="F9" s="12">
        <v>5</v>
      </c>
      <c r="H9" s="12">
        <v>17</v>
      </c>
      <c r="I9" s="12">
        <v>13</v>
      </c>
      <c r="K9" s="12">
        <v>10</v>
      </c>
      <c r="L9" s="12">
        <v>17</v>
      </c>
    </row>
    <row r="10" spans="1:17" x14ac:dyDescent="0.25">
      <c r="A10" s="3" t="s">
        <v>48</v>
      </c>
      <c r="B10" s="19">
        <f>(E17)*(250000)*(B7)</f>
        <v>312500000</v>
      </c>
      <c r="C10" s="32" t="s">
        <v>9</v>
      </c>
      <c r="E10" s="12">
        <v>4</v>
      </c>
      <c r="F10" s="12">
        <v>7</v>
      </c>
      <c r="H10" s="12">
        <v>13</v>
      </c>
      <c r="I10" s="12">
        <v>8</v>
      </c>
      <c r="K10" s="12">
        <v>13</v>
      </c>
      <c r="L10" s="12">
        <v>14</v>
      </c>
    </row>
    <row r="11" spans="1:17" x14ac:dyDescent="0.25">
      <c r="A11" s="3" t="s">
        <v>49</v>
      </c>
      <c r="B11" s="19">
        <f>(E18)*(250000)*(B7)</f>
        <v>342500000</v>
      </c>
      <c r="C11" s="32" t="s">
        <v>9</v>
      </c>
      <c r="E11" s="12">
        <v>6</v>
      </c>
      <c r="F11" s="12">
        <v>5</v>
      </c>
      <c r="H11" s="12">
        <v>11</v>
      </c>
      <c r="I11" s="12">
        <v>13</v>
      </c>
      <c r="K11" s="12">
        <v>11</v>
      </c>
      <c r="L11" s="12">
        <v>13</v>
      </c>
    </row>
    <row r="12" spans="1:17" x14ac:dyDescent="0.25">
      <c r="C12" s="31"/>
      <c r="E12" s="12">
        <v>8</v>
      </c>
      <c r="F12" s="12">
        <v>4</v>
      </c>
      <c r="H12" s="12">
        <v>16</v>
      </c>
      <c r="I12" s="12">
        <v>16</v>
      </c>
      <c r="K12" s="12">
        <v>19</v>
      </c>
      <c r="L12" s="12">
        <v>15</v>
      </c>
    </row>
    <row r="13" spans="1:17" x14ac:dyDescent="0.25">
      <c r="A13" s="3" t="s">
        <v>50</v>
      </c>
      <c r="B13" s="19">
        <f>(B9)*(B3)/(B2)</f>
        <v>495000000</v>
      </c>
      <c r="C13" s="31" t="s">
        <v>10</v>
      </c>
      <c r="E13" s="42">
        <v>9</v>
      </c>
      <c r="F13" s="42">
        <v>10</v>
      </c>
      <c r="H13" s="12">
        <v>10</v>
      </c>
      <c r="I13" s="12">
        <v>8</v>
      </c>
      <c r="K13" s="12">
        <v>12</v>
      </c>
      <c r="L13" s="12">
        <v>13</v>
      </c>
    </row>
    <row r="14" spans="1:17" x14ac:dyDescent="0.25">
      <c r="A14" s="3" t="s">
        <v>51</v>
      </c>
      <c r="B14" s="19">
        <f>(B10)*(B3)/(B2)</f>
        <v>937500000</v>
      </c>
      <c r="C14" s="31" t="s">
        <v>10</v>
      </c>
      <c r="D14" s="17" t="s">
        <v>40</v>
      </c>
      <c r="E14" s="17">
        <f>SUM(E9:E13)</f>
        <v>35</v>
      </c>
      <c r="F14" s="17">
        <f>SUM(F9:F13)</f>
        <v>31</v>
      </c>
      <c r="H14" s="17">
        <f>SUM(H9:H13)</f>
        <v>67</v>
      </c>
      <c r="I14" s="17">
        <f>SUM(I9:I13)</f>
        <v>58</v>
      </c>
      <c r="K14" s="17">
        <f>SUM(K9:K13)</f>
        <v>65</v>
      </c>
      <c r="L14" s="17">
        <f>SUM(L9:L13)</f>
        <v>72</v>
      </c>
    </row>
    <row r="15" spans="1:17" x14ac:dyDescent="0.25">
      <c r="A15" s="3" t="s">
        <v>52</v>
      </c>
      <c r="B15" s="19">
        <f>(B11)*(B3)/(B2)</f>
        <v>1027500000</v>
      </c>
      <c r="C15" s="31" t="s">
        <v>10</v>
      </c>
    </row>
    <row r="16" spans="1:17" x14ac:dyDescent="0.25">
      <c r="D16" s="12" t="s">
        <v>41</v>
      </c>
      <c r="E16" s="17">
        <f>SUM(E14:F14)/B8</f>
        <v>6.6</v>
      </c>
    </row>
    <row r="17" spans="4:17" x14ac:dyDescent="0.25">
      <c r="D17" s="12" t="s">
        <v>42</v>
      </c>
      <c r="E17" s="17">
        <f>SUM(H14:I14)/B8</f>
        <v>12.5</v>
      </c>
    </row>
    <row r="18" spans="4:17" x14ac:dyDescent="0.25">
      <c r="D18" s="12" t="s">
        <v>43</v>
      </c>
      <c r="E18" s="17">
        <f>SUM(K14:L14)/B8</f>
        <v>13.7</v>
      </c>
    </row>
  </sheetData>
  <phoneticPr fontId="0" type="noConversion"/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2:Q18"/>
  <sheetViews>
    <sheetView workbookViewId="0">
      <selection activeCell="O8" sqref="O8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t="s">
        <v>2</v>
      </c>
      <c r="B3">
        <v>150</v>
      </c>
      <c r="C3" s="31" t="s">
        <v>4</v>
      </c>
      <c r="M3" s="52" t="s">
        <v>54</v>
      </c>
      <c r="N3" s="4">
        <v>1</v>
      </c>
      <c r="O3" s="25">
        <f>$B$13</f>
        <v>577500000</v>
      </c>
      <c r="P3" s="25">
        <f>AVERAGE(O3:O5)</f>
        <v>810000000</v>
      </c>
      <c r="Q3" s="39">
        <f>STDEV(O3:O5)</f>
        <v>222106393.4244127</v>
      </c>
    </row>
    <row r="4" spans="1:17" x14ac:dyDescent="0.25">
      <c r="C4" s="31"/>
      <c r="M4" s="36"/>
      <c r="N4" s="4">
        <v>2</v>
      </c>
      <c r="O4" s="25">
        <f>$B$14</f>
        <v>832500000</v>
      </c>
      <c r="P4" s="4"/>
      <c r="Q4" s="40"/>
    </row>
    <row r="5" spans="1:17" x14ac:dyDescent="0.25">
      <c r="C5" s="31"/>
      <c r="M5" s="37"/>
      <c r="N5" s="8">
        <v>3</v>
      </c>
      <c r="O5" s="29">
        <f>$B$15</f>
        <v>1020000000</v>
      </c>
      <c r="P5" s="8"/>
      <c r="Q5" s="41"/>
    </row>
    <row r="6" spans="1:17" x14ac:dyDescent="0.25">
      <c r="A6" t="s">
        <v>5</v>
      </c>
      <c r="C6" s="31"/>
    </row>
    <row r="7" spans="1:17" x14ac:dyDescent="0.25">
      <c r="A7" t="s">
        <v>6</v>
      </c>
      <c r="B7">
        <v>100</v>
      </c>
      <c r="C7" s="31"/>
    </row>
    <row r="8" spans="1:17" ht="18" x14ac:dyDescent="0.35">
      <c r="A8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t="s">
        <v>47</v>
      </c>
      <c r="B9" s="19">
        <f>(E16)*(250000)*(B7)</f>
        <v>192500000</v>
      </c>
      <c r="C9" s="32" t="s">
        <v>9</v>
      </c>
      <c r="E9" s="12">
        <v>8</v>
      </c>
      <c r="F9" s="12">
        <v>8</v>
      </c>
      <c r="H9" s="12">
        <v>9</v>
      </c>
      <c r="I9" s="12">
        <v>10</v>
      </c>
      <c r="K9" s="12">
        <v>11</v>
      </c>
      <c r="L9" s="12">
        <v>12</v>
      </c>
    </row>
    <row r="10" spans="1:17" x14ac:dyDescent="0.25">
      <c r="A10" t="s">
        <v>48</v>
      </c>
      <c r="B10" s="19">
        <f>(E17)*(250000)*(B7)</f>
        <v>277500000</v>
      </c>
      <c r="C10" s="32" t="s">
        <v>9</v>
      </c>
      <c r="E10" s="12">
        <v>12</v>
      </c>
      <c r="F10" s="12">
        <v>4</v>
      </c>
      <c r="H10" s="12">
        <v>12</v>
      </c>
      <c r="I10" s="12">
        <v>12</v>
      </c>
      <c r="K10" s="12">
        <v>16</v>
      </c>
      <c r="L10" s="12">
        <v>8</v>
      </c>
    </row>
    <row r="11" spans="1:17" x14ac:dyDescent="0.25">
      <c r="A11" t="s">
        <v>49</v>
      </c>
      <c r="B11" s="19">
        <f>(E18)*(250000)*(B7)</f>
        <v>340000000</v>
      </c>
      <c r="C11" s="32" t="s">
        <v>9</v>
      </c>
      <c r="E11" s="12">
        <v>6</v>
      </c>
      <c r="F11" s="12">
        <v>11</v>
      </c>
      <c r="H11" s="12">
        <v>15</v>
      </c>
      <c r="I11" s="12">
        <v>13</v>
      </c>
      <c r="K11" s="12">
        <v>20</v>
      </c>
      <c r="L11" s="12">
        <v>11</v>
      </c>
    </row>
    <row r="12" spans="1:17" x14ac:dyDescent="0.25">
      <c r="C12" s="31"/>
      <c r="E12" s="12">
        <v>9</v>
      </c>
      <c r="F12" s="12">
        <v>4</v>
      </c>
      <c r="H12" s="12">
        <v>7</v>
      </c>
      <c r="I12" s="12">
        <v>8</v>
      </c>
      <c r="K12" s="12">
        <v>13</v>
      </c>
      <c r="L12" s="12">
        <v>18</v>
      </c>
    </row>
    <row r="13" spans="1:17" x14ac:dyDescent="0.25">
      <c r="A13" t="s">
        <v>50</v>
      </c>
      <c r="B13" s="19">
        <f>(B9)*(B3)/(B2)</f>
        <v>577500000</v>
      </c>
      <c r="C13" s="31" t="s">
        <v>10</v>
      </c>
      <c r="E13" s="42">
        <v>8</v>
      </c>
      <c r="F13" s="42">
        <v>7</v>
      </c>
      <c r="H13" s="12">
        <v>12</v>
      </c>
      <c r="I13" s="12">
        <v>13</v>
      </c>
      <c r="K13" s="12">
        <v>11</v>
      </c>
      <c r="L13" s="12">
        <v>16</v>
      </c>
    </row>
    <row r="14" spans="1:17" x14ac:dyDescent="0.25">
      <c r="A14" t="s">
        <v>51</v>
      </c>
      <c r="B14" s="19">
        <f>(B10)*(B3)/(B2)</f>
        <v>832500000</v>
      </c>
      <c r="C14" s="31" t="s">
        <v>10</v>
      </c>
      <c r="D14" s="17" t="s">
        <v>40</v>
      </c>
      <c r="E14" s="17">
        <f>SUM(E9:E13)</f>
        <v>43</v>
      </c>
      <c r="F14" s="17">
        <f>SUM(F9:F13)</f>
        <v>34</v>
      </c>
      <c r="H14" s="17">
        <f>SUM(H9:H13)</f>
        <v>55</v>
      </c>
      <c r="I14" s="17">
        <f>SUM(I9:I13)</f>
        <v>56</v>
      </c>
      <c r="K14" s="17">
        <f>SUM(K9:K13)</f>
        <v>71</v>
      </c>
      <c r="L14" s="17">
        <f>SUM(L9:L13)</f>
        <v>65</v>
      </c>
    </row>
    <row r="15" spans="1:17" x14ac:dyDescent="0.25">
      <c r="A15" t="s">
        <v>52</v>
      </c>
      <c r="B15" s="19">
        <f>(B11)*(B3)/(B2)</f>
        <v>1020000000</v>
      </c>
      <c r="C15" s="31" t="s">
        <v>10</v>
      </c>
    </row>
    <row r="16" spans="1:17" x14ac:dyDescent="0.25">
      <c r="D16" s="12" t="s">
        <v>41</v>
      </c>
      <c r="E16" s="17">
        <f>SUM(E14:F14)/B8</f>
        <v>7.7</v>
      </c>
    </row>
    <row r="17" spans="4:17" x14ac:dyDescent="0.25">
      <c r="D17" s="12" t="s">
        <v>42</v>
      </c>
      <c r="E17" s="17">
        <f>SUM(H14:I14)/B8</f>
        <v>11.1</v>
      </c>
    </row>
    <row r="18" spans="4:17" x14ac:dyDescent="0.25">
      <c r="D18" s="12" t="s">
        <v>43</v>
      </c>
      <c r="E18" s="17">
        <f>SUM(K14:L14)/B8</f>
        <v>13.6</v>
      </c>
    </row>
  </sheetData>
  <phoneticPr fontId="0" type="noConversion"/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0D34"/>
  </sheetPr>
  <dimension ref="A4:D10"/>
  <sheetViews>
    <sheetView workbookViewId="0">
      <selection activeCell="E15" sqref="E15"/>
    </sheetView>
  </sheetViews>
  <sheetFormatPr baseColWidth="10" defaultRowHeight="15" x14ac:dyDescent="0.25"/>
  <cols>
    <col min="1" max="1" width="12.85546875" bestFit="1" customWidth="1"/>
  </cols>
  <sheetData>
    <row r="4" spans="1:4" x14ac:dyDescent="0.25">
      <c r="A4" s="44" t="s">
        <v>56</v>
      </c>
      <c r="B4" s="44" t="s">
        <v>57</v>
      </c>
      <c r="C4" s="54" t="s">
        <v>58</v>
      </c>
    </row>
    <row r="5" spans="1:4" x14ac:dyDescent="0.25">
      <c r="A5" s="12" t="s">
        <v>39</v>
      </c>
      <c r="B5" s="58">
        <f>AMECA!$P$3</f>
        <v>567500000</v>
      </c>
      <c r="C5" s="33">
        <f>AMECA!$Q$3</f>
        <v>48218253.804965436</v>
      </c>
      <c r="D5" s="53"/>
    </row>
    <row r="6" spans="1:4" x14ac:dyDescent="0.25">
      <c r="A6" s="12" t="s">
        <v>45</v>
      </c>
      <c r="B6" s="58">
        <f>CHALCO!$P$3</f>
        <v>657500000</v>
      </c>
      <c r="C6" s="33">
        <f>CHALCO!$Q$3</f>
        <v>78779756.282943651</v>
      </c>
    </row>
    <row r="7" spans="1:4" x14ac:dyDescent="0.25">
      <c r="A7" s="12" t="s">
        <v>44</v>
      </c>
      <c r="B7" s="58">
        <f>CHICONCUAC!$P$3</f>
        <v>895000000</v>
      </c>
      <c r="C7" s="33">
        <f>CHICONCUAC!$Q$3</f>
        <v>150249792.0131672</v>
      </c>
    </row>
    <row r="8" spans="1:4" x14ac:dyDescent="0.25">
      <c r="A8" s="12" t="s">
        <v>55</v>
      </c>
      <c r="B8" s="58">
        <f>TEXCOCO!$P$3</f>
        <v>732500000</v>
      </c>
      <c r="C8" s="33">
        <f>TEXCOCO!$Q$3</f>
        <v>92567542.907868087</v>
      </c>
    </row>
    <row r="9" spans="1:4" x14ac:dyDescent="0.25">
      <c r="A9" s="12" t="s">
        <v>46</v>
      </c>
      <c r="B9" s="58">
        <f>'T. AIRE'!$P$3</f>
        <v>820000000</v>
      </c>
      <c r="C9" s="33">
        <f>'T. AIRE'!$Q$3</f>
        <v>285032892.83870381</v>
      </c>
    </row>
    <row r="10" spans="1:4" x14ac:dyDescent="0.25">
      <c r="A10" s="12" t="s">
        <v>54</v>
      </c>
      <c r="B10" s="58">
        <f>METASIN!$P$3</f>
        <v>810000000</v>
      </c>
      <c r="C10" s="33">
        <f>METASIN!$Q$3</f>
        <v>222106393.4244127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PARA INOCULAR EN ARROZ</vt:lpstr>
      <vt:lpstr>PRODUCCIÓN M. anisopliae</vt:lpstr>
      <vt:lpstr>AMECA</vt:lpstr>
      <vt:lpstr>CHALCO</vt:lpstr>
      <vt:lpstr>CHICONCUAC</vt:lpstr>
      <vt:lpstr>TEXCOCO</vt:lpstr>
      <vt:lpstr>T. AIRE</vt:lpstr>
      <vt:lpstr>METASIN</vt:lpstr>
      <vt:lpstr>PROMEDIOS GRAFICAS</vt:lpstr>
      <vt:lpstr>GERMINACIÓN</vt:lpstr>
      <vt:lpstr>VIABILIDAD</vt:lpstr>
      <vt:lpstr>INFECTIVIDAD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</dc:creator>
  <cp:lastModifiedBy>aange</cp:lastModifiedBy>
  <dcterms:created xsi:type="dcterms:W3CDTF">2015-11-11T01:59:21Z</dcterms:created>
  <dcterms:modified xsi:type="dcterms:W3CDTF">2018-08-13T18:56:26Z</dcterms:modified>
</cp:coreProperties>
</file>