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25"/>
  <workbookPr checkCompatibility="1" defaultThemeVersion="166925"/>
  <xr:revisionPtr revIDLastSave="0" documentId="10_ncr:0_{FE43CA57-22A1-48A0-8EFF-4024BA8E69EB}" xr6:coauthVersionLast="34" xr6:coauthVersionMax="34" xr10:uidLastSave="{00000000-0000-0000-0000-000000000000}"/>
  <bookViews>
    <workbookView visibility="hidden" xWindow="32760" yWindow="32760" windowWidth="7500" windowHeight="4950" tabRatio="534" firstSheet="3"/>
  </bookViews>
  <sheets>
    <sheet name="PARA INOCULAR EN ARROZ" sheetId="2" r:id="rId1"/>
    <sheet name="PRODUCCIÓN M. anisopliae" sheetId="3" r:id="rId2"/>
    <sheet name="AMECA" sheetId="4" r:id="rId3"/>
    <sheet name="CHALCO" sheetId="5" r:id="rId4"/>
    <sheet name="CHICONCUAC" sheetId="7" r:id="rId5"/>
    <sheet name="TEXCOCO" sheetId="8" r:id="rId6"/>
    <sheet name="T. AIRE" sheetId="6" r:id="rId7"/>
    <sheet name="METASIN" sheetId="9" r:id="rId8"/>
    <sheet name="PROMEDIOS GRAFICAS" sheetId="10" r:id="rId9"/>
  </sheets>
  <calcPr calcId="0"/>
  <oleSize ref="A1"/>
</workbook>
</file>

<file path=xl/sharedStrings.xml><?xml version="1.0" encoding="utf-8"?>
<sst xmlns="http://schemas.openxmlformats.org/spreadsheetml/2006/main" count="311" uniqueCount="70">
  <si>
    <t>Cepa</t>
  </si>
  <si>
    <t>Sustrato =</t>
  </si>
  <si>
    <t>Tween =</t>
  </si>
  <si>
    <t>g</t>
  </si>
  <si>
    <t>mL</t>
  </si>
  <si>
    <t>Cámara</t>
  </si>
  <si>
    <t>FD=</t>
  </si>
  <si>
    <t>División =</t>
  </si>
  <si>
    <t>N =</t>
  </si>
  <si>
    <t>conidios/mL</t>
  </si>
  <si>
    <t>conidios/gasi</t>
  </si>
  <si>
    <t>Promedio</t>
  </si>
  <si>
    <t>Desvest</t>
  </si>
  <si>
    <t>Bolsa</t>
  </si>
  <si>
    <t>conteo 1</t>
  </si>
  <si>
    <t>conteo 1´</t>
  </si>
  <si>
    <t>Ca =</t>
  </si>
  <si>
    <t>Producción (Ca)</t>
  </si>
  <si>
    <t>Promedio=</t>
  </si>
  <si>
    <t>N= (promedio)(25)(1E4)(FD)</t>
  </si>
  <si>
    <t>CONTEOS DE MATRACES PARA INOCULAR EN ARROZ</t>
  </si>
  <si>
    <t>PARA EL 40% DE "H" INICIAL</t>
  </si>
  <si>
    <t>30g H2O PARA 50gasi</t>
  </si>
  <si>
    <t>Conidios/gasi</t>
  </si>
  <si>
    <t>gasi/ml</t>
  </si>
  <si>
    <t xml:space="preserve">Concentración  </t>
  </si>
  <si>
    <t>Conidios/ml</t>
  </si>
  <si>
    <t>VOLUMEN DE INÓCULO Y H2O PARA MEDIO DE CULTIVO SÓLIDO (ARROZ)</t>
  </si>
  <si>
    <t>ml</t>
  </si>
  <si>
    <t xml:space="preserve">ml </t>
  </si>
  <si>
    <t>VOLUMEN TOTAL DE DISOLUCIÓN</t>
  </si>
  <si>
    <t>INOCULO</t>
  </si>
  <si>
    <t>ML</t>
  </si>
  <si>
    <t>H2O</t>
  </si>
  <si>
    <t>V=</t>
  </si>
  <si>
    <t>conteo 2</t>
  </si>
  <si>
    <t>conteo 2´</t>
  </si>
  <si>
    <t>conteo 3</t>
  </si>
  <si>
    <t>conteo 3´</t>
  </si>
  <si>
    <t>AMECAMECA</t>
  </si>
  <si>
    <t>Total =</t>
  </si>
  <si>
    <t>Promedio 1 =</t>
  </si>
  <si>
    <t>Promedio 2 =</t>
  </si>
  <si>
    <t>Promedio 3 =</t>
  </si>
  <si>
    <t>CHICONCUAC</t>
  </si>
  <si>
    <t>CHALCO</t>
  </si>
  <si>
    <t>T. AIRE</t>
  </si>
  <si>
    <t>N1=</t>
  </si>
  <si>
    <t>N2=</t>
  </si>
  <si>
    <t>N3=</t>
  </si>
  <si>
    <t>Ca1 =</t>
  </si>
  <si>
    <t>Ca2=</t>
  </si>
  <si>
    <t>Ca3=</t>
  </si>
  <si>
    <t>Promedio1=</t>
  </si>
  <si>
    <t>METASIN</t>
  </si>
  <si>
    <t>TEXCOCO</t>
  </si>
  <si>
    <t>CEPA</t>
  </si>
  <si>
    <t>PROMEDIO</t>
  </si>
  <si>
    <t>DESVEST</t>
  </si>
  <si>
    <t>gasi</t>
  </si>
  <si>
    <t>Ame-2.1</t>
  </si>
  <si>
    <t>Cha-3.1</t>
  </si>
  <si>
    <t>Chi-3.1</t>
  </si>
  <si>
    <t>Tex-3.1</t>
  </si>
  <si>
    <t>Ten-2.1</t>
  </si>
  <si>
    <t>META-SIN</t>
  </si>
  <si>
    <t>chiconcua</t>
  </si>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</sst>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E+00"/>
    <numFmt numFmtId="165" formatCode="0.0E+00"/>
  </numFmts>
  <fonts count="24" x14ac:knownFonts="1"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1"/>
      <name val="Calibri"/>
      <family val="2"/>
    </font>
    <font>
      <b/>
      <sz val="11"/>
      <color indexed="9"/>
      <name val="Comic Sans MS"/>
      <family val="4"/>
    </font>
    <font>
      <i/>
      <sz val="11"/>
      <color indexed="8"/>
      <name val="Calibri"/>
      <family val="2"/>
    </font>
    <font>
      <b/>
      <i/>
      <sz val="11"/>
      <color indexed="9"/>
      <name val="Calibri"/>
      <family val="2"/>
    </font>
    <font>
      <sz val="11"/>
      <color indexed="8"/>
      <name val="Comic Sans MS"/>
      <family val="4"/>
    </font>
    <font>
      <b/>
      <i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i/>
      <sz val="11"/>
      <color indexed="23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6" fillId="4" borderId="0" applyNumberFormat="0" applyBorder="0" applyAlignment="0" applyProtection="0"/>
    <xf numFmtId="0" fontId="21" fillId="16" borderId="1" applyNumberFormat="0" applyAlignment="0" applyProtection="0"/>
    <xf numFmtId="0" fontId="2" fillId="17" borderId="2" applyNumberFormat="0" applyAlignment="0" applyProtection="0"/>
    <xf numFmtId="0" fontId="22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19" fillId="7" borderId="1" applyNumberFormat="0" applyAlignment="0" applyProtection="0"/>
    <xf numFmtId="0" fontId="17" fillId="3" borderId="0" applyNumberFormat="0" applyBorder="0" applyAlignment="0" applyProtection="0"/>
    <xf numFmtId="0" fontId="18" fillId="22" borderId="0" applyNumberFormat="0" applyBorder="0" applyAlignment="0" applyProtection="0"/>
    <xf numFmtId="0" fontId="11" fillId="23" borderId="4" applyNumberFormat="0" applyFont="0" applyAlignment="0" applyProtection="0"/>
    <xf numFmtId="0" fontId="20" fillId="16" borderId="5" applyNumberFormat="0" applyAlignment="0" applyProtection="0"/>
    <xf numFmtId="0" fontId="1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" fillId="0" borderId="9" applyNumberFormat="0" applyFill="0" applyAlignment="0" applyProtection="0"/>
  </cellStyleXfs>
  <cellXfs count="66">
    <xf numFmtId="0" fontId="0" fillId="0" borderId="0" xfId="0"/>
    <xf numFmtId="11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Border="1"/>
    <xf numFmtId="0" fontId="2" fillId="24" borderId="0" xfId="0" applyFont="1" applyFill="1" applyAlignment="1">
      <alignment horizontal="center"/>
    </xf>
    <xf numFmtId="0" fontId="2" fillId="24" borderId="0" xfId="0" applyFont="1" applyFill="1"/>
    <xf numFmtId="0" fontId="1" fillId="0" borderId="10" xfId="0" applyFont="1" applyBorder="1"/>
    <xf numFmtId="0" fontId="0" fillId="0" borderId="10" xfId="0" applyBorder="1"/>
    <xf numFmtId="11" fontId="0" fillId="0" borderId="10" xfId="0" applyNumberFormat="1" applyBorder="1"/>
    <xf numFmtId="164" fontId="0" fillId="0" borderId="0" xfId="0" applyNumberFormat="1"/>
    <xf numFmtId="164" fontId="0" fillId="0" borderId="10" xfId="0" applyNumberFormat="1" applyBorder="1"/>
    <xf numFmtId="0" fontId="0" fillId="0" borderId="11" xfId="0" applyBorder="1"/>
    <xf numFmtId="1" fontId="0" fillId="0" borderId="11" xfId="0" applyNumberFormat="1" applyBorder="1"/>
    <xf numFmtId="0" fontId="3" fillId="0" borderId="0" xfId="0" applyFont="1" applyFill="1" applyBorder="1"/>
    <xf numFmtId="0" fontId="5" fillId="0" borderId="0" xfId="0" applyFont="1" applyFill="1" applyBorder="1"/>
    <xf numFmtId="0" fontId="5" fillId="24" borderId="11" xfId="0" applyFont="1" applyFill="1" applyBorder="1"/>
    <xf numFmtId="0" fontId="0" fillId="25" borderId="11" xfId="0" applyFill="1" applyBorder="1"/>
    <xf numFmtId="0" fontId="0" fillId="0" borderId="0" xfId="0" applyFill="1" applyBorder="1"/>
    <xf numFmtId="165" fontId="0" fillId="0" borderId="0" xfId="0" applyNumberFormat="1"/>
    <xf numFmtId="165" fontId="0" fillId="0" borderId="0" xfId="0" applyNumberFormat="1" applyFill="1" applyBorder="1"/>
    <xf numFmtId="0" fontId="0" fillId="26" borderId="0" xfId="0" applyFill="1"/>
    <xf numFmtId="0" fontId="0" fillId="27" borderId="0" xfId="0" applyFill="1"/>
    <xf numFmtId="0" fontId="0" fillId="28" borderId="0" xfId="0" applyFill="1"/>
    <xf numFmtId="0" fontId="4" fillId="29" borderId="0" xfId="0" applyFont="1" applyFill="1"/>
    <xf numFmtId="165" fontId="0" fillId="0" borderId="0" xfId="0" applyNumberFormat="1" applyBorder="1"/>
    <xf numFmtId="11" fontId="0" fillId="0" borderId="0" xfId="0" applyNumberFormat="1" applyBorder="1"/>
    <xf numFmtId="0" fontId="2" fillId="24" borderId="12" xfId="0" applyFont="1" applyFill="1" applyBorder="1" applyAlignment="1">
      <alignment horizontal="center"/>
    </xf>
    <xf numFmtId="0" fontId="2" fillId="24" borderId="12" xfId="0" applyFont="1" applyFill="1" applyBorder="1"/>
    <xf numFmtId="165" fontId="0" fillId="0" borderId="10" xfId="0" applyNumberFormat="1" applyBorder="1"/>
    <xf numFmtId="0" fontId="4" fillId="0" borderId="10" xfId="0" applyFont="1" applyFill="1" applyBorder="1"/>
    <xf numFmtId="0" fontId="6" fillId="0" borderId="0" xfId="0" applyFont="1"/>
    <xf numFmtId="11" fontId="6" fillId="0" borderId="0" xfId="0" applyNumberFormat="1" applyFont="1"/>
    <xf numFmtId="11" fontId="0" fillId="0" borderId="11" xfId="0" applyNumberFormat="1" applyBorder="1"/>
    <xf numFmtId="0" fontId="2" fillId="24" borderId="0" xfId="0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2" fillId="24" borderId="15" xfId="0" applyFont="1" applyFill="1" applyBorder="1" applyAlignment="1">
      <alignment horizontal="center"/>
    </xf>
    <xf numFmtId="11" fontId="0" fillId="0" borderId="15" xfId="0" applyNumberForma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7" fillId="30" borderId="13" xfId="0" applyFont="1" applyFill="1" applyBorder="1"/>
    <xf numFmtId="0" fontId="7" fillId="31" borderId="11" xfId="0" applyFont="1" applyFill="1" applyBorder="1"/>
    <xf numFmtId="0" fontId="8" fillId="0" borderId="0" xfId="0" applyFont="1"/>
    <xf numFmtId="0" fontId="2" fillId="24" borderId="18" xfId="0" applyFont="1" applyFill="1" applyBorder="1"/>
    <xf numFmtId="0" fontId="2" fillId="24" borderId="19" xfId="0" applyFont="1" applyFill="1" applyBorder="1"/>
    <xf numFmtId="0" fontId="7" fillId="32" borderId="13" xfId="0" applyFont="1" applyFill="1" applyBorder="1"/>
    <xf numFmtId="0" fontId="7" fillId="24" borderId="13" xfId="0" applyFont="1" applyFill="1" applyBorder="1"/>
    <xf numFmtId="0" fontId="7" fillId="33" borderId="13" xfId="0" applyFont="1" applyFill="1" applyBorder="1"/>
    <xf numFmtId="0" fontId="7" fillId="31" borderId="13" xfId="0" applyFont="1" applyFill="1" applyBorder="1"/>
    <xf numFmtId="0" fontId="9" fillId="34" borderId="13" xfId="0" applyFont="1" applyFill="1" applyBorder="1"/>
    <xf numFmtId="0" fontId="3" fillId="0" borderId="0" xfId="0" applyFont="1"/>
    <xf numFmtId="0" fontId="2" fillId="31" borderId="11" xfId="0" applyFont="1" applyFill="1" applyBorder="1"/>
    <xf numFmtId="0" fontId="1" fillId="0" borderId="0" xfId="0" applyFont="1" applyBorder="1"/>
    <xf numFmtId="165" fontId="10" fillId="0" borderId="0" xfId="0" applyNumberFormat="1" applyFont="1" applyBorder="1"/>
    <xf numFmtId="11" fontId="6" fillId="0" borderId="0" xfId="0" applyNumberFormat="1" applyFont="1" applyBorder="1"/>
    <xf numFmtId="165" fontId="0" fillId="0" borderId="11" xfId="0" applyNumberFormat="1" applyBorder="1"/>
    <xf numFmtId="0" fontId="10" fillId="25" borderId="11" xfId="0" applyFont="1" applyFill="1" applyBorder="1"/>
    <xf numFmtId="0" fontId="10" fillId="0" borderId="11" xfId="0" applyFont="1" applyBorder="1"/>
    <xf numFmtId="0" fontId="0" fillId="28" borderId="11" xfId="0" applyFill="1" applyBorder="1"/>
    <xf numFmtId="165" fontId="0" fillId="28" borderId="11" xfId="0" applyNumberFormat="1" applyFill="1" applyBorder="1"/>
    <xf numFmtId="11" fontId="0" fillId="28" borderId="11" xfId="0" applyNumberFormat="1" applyFill="1" applyBorder="1"/>
    <xf numFmtId="0" fontId="0" fillId="0" borderId="0" xfId="0" applyAlignment="1">
      <alignment horizontal="center"/>
    </xf>
    <xf numFmtId="0" fontId="2" fillId="24" borderId="0" xfId="0" applyFont="1" applyFill="1" applyAlignment="1">
      <alignment horizontal="center"/>
    </xf>
  </cellXfs>
  <cellStyles count="4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/>
    <cellStyle name="Notas" xfId="33" builtinId="10" customBuiltin="1"/>
    <cellStyle name="Salida" xfId="34" builtinId="21" customBuiltin="1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1" xfId="38"/>
    <cellStyle name="Título 2" xfId="39" builtinId="17" customBuiltin="1"/>
    <cellStyle name="Título 3" xfId="40" builtinId="18" customBuiltin="1"/>
    <cellStyle name="Total" xfId="4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 M. anisopliae. Cultivo sólido (arroz) 7 días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218632153739409"/>
          <c:y val="0.26983679436142621"/>
          <c:w val="0.80694522380104783"/>
          <c:h val="0.4338405320926419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0-6E0C-4C5F-BB75-B34E9183607A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6E0C-4C5F-BB75-B34E9183607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2-6E0C-4C5F-BB75-B34E918360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3-6E0C-4C5F-BB75-B34E9183607A}"/>
              </c:ext>
            </c:extLst>
          </c:dPt>
          <c:errBars>
            <c:errBarType val="both"/>
            <c:errValType val="stdErr"/>
            <c:noEndCap val="0"/>
          </c:errBars>
          <c:cat>
            <c:strRef>
              <c:f>'PRODUCCIÓN M. anisopliae'!$T$6:$T$9</c:f>
              <c:strCache>
                <c:ptCount val="4"/>
                <c:pt idx="0">
                  <c:v>AMECAMECA</c:v>
                </c:pt>
                <c:pt idx="1">
                  <c:v>CHICONCUAC</c:v>
                </c:pt>
                <c:pt idx="2">
                  <c:v>CHALCO</c:v>
                </c:pt>
                <c:pt idx="3">
                  <c:v>T. AIRE</c:v>
                </c:pt>
              </c:strCache>
            </c:strRef>
          </c:cat>
          <c:val>
            <c:numRef>
              <c:f>'PRODUCCIÓN M. anisopliae'!$U$6:$U$9</c:f>
              <c:numCache>
                <c:formatCode>0.0E+00</c:formatCode>
                <c:ptCount val="4"/>
                <c:pt idx="0">
                  <c:v>3616666666.6666665</c:v>
                </c:pt>
                <c:pt idx="1">
                  <c:v>7516666666.666667</c:v>
                </c:pt>
                <c:pt idx="2">
                  <c:v>1850000000</c:v>
                </c:pt>
                <c:pt idx="3">
                  <c:v>5466666666.6666698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0C-4C5F-BB75-B34E91836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43877536"/>
        <c:axId val="1"/>
      </c:barChart>
      <c:catAx>
        <c:axId val="24387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CEPAS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Estándar" sourceLinked="0"/>
        <c:majorTickMark val="none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MX"/>
                  <a:t>Producción conidios/gasi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E+00" sourceLinked="0"/>
        <c:majorTickMark val="none"/>
        <c:minorTickMark val="none"/>
        <c:tickLblPos val="nextTo"/>
        <c:spPr>
          <a:ln w="9525">
            <a:noFill/>
          </a:ln>
        </c:spPr>
        <c:crossAx val="243877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858269086500777"/>
          <c:y val="0.89589905362776023"/>
          <c:w val="0.66092077668667815"/>
          <c:h val="7.5709779179810727E-2"/>
        </c:manualLayout>
      </c:layout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MX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'PROMEDIOS GRAFICAS'!$B$4</c:f>
              <c:strCache>
                <c:ptCount val="1"/>
                <c:pt idx="0">
                  <c:v>PROMEDIO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0-23DF-4342-9791-9C0FC4CEF48E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23DF-4342-9791-9C0FC4CEF48E}"/>
              </c:ext>
            </c:extLst>
          </c:dPt>
          <c:dPt>
            <c:idx val="2"/>
            <c:invertIfNegative val="0"/>
            <c:bubble3D val="0"/>
            <c:spPr>
              <a:solidFill>
                <a:srgbClr val="DE310E"/>
              </a:solidFill>
            </c:spPr>
            <c:extLst>
              <c:ext xmlns:c16="http://schemas.microsoft.com/office/drawing/2014/chart" uri="{C3380CC4-5D6E-409C-BE32-E72D297353CC}">
                <c16:uniqueId val="{00000002-23DF-4342-9791-9C0FC4CEF48E}"/>
              </c:ext>
            </c:extLst>
          </c:dPt>
          <c:dPt>
            <c:idx val="3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3-23DF-4342-9791-9C0FC4CEF48E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23DF-4342-9791-9C0FC4CEF48E}"/>
              </c:ext>
            </c:extLst>
          </c:dPt>
          <c:dPt>
            <c:idx val="5"/>
            <c:invertIfNegative val="0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5-23DF-4342-9791-9C0FC4CEF48E}"/>
              </c:ext>
            </c:extLst>
          </c:dPt>
          <c:errBars>
            <c:errBarType val="both"/>
            <c:errValType val="cust"/>
            <c:noEndCap val="0"/>
            <c:plus>
              <c:numRef>
                <c:f>'PROMEDIOS GRAFICAS'!$C$5:$C$10</c:f>
                <c:numCache>
                  <c:formatCode>Estándar</c:formatCode>
                  <c:ptCount val="6"/>
                  <c:pt idx="0">
                    <c:v>48218253.804965436</c:v>
                  </c:pt>
                  <c:pt idx="1">
                    <c:v>92567542.907868087</c:v>
                  </c:pt>
                  <c:pt idx="2">
                    <c:v>99874921.777190894</c:v>
                  </c:pt>
                  <c:pt idx="3">
                    <c:v>150249792.0131672</c:v>
                  </c:pt>
                  <c:pt idx="4">
                    <c:v>78779756.282943651</c:v>
                  </c:pt>
                  <c:pt idx="5">
                    <c:v>69686799.323831767</c:v>
                  </c:pt>
                </c:numCache>
              </c:numRef>
            </c:plus>
            <c:minus>
              <c:numRef>
                <c:f>'PROMEDIOS GRAFICAS'!$C$5:$C$10</c:f>
                <c:numCache>
                  <c:formatCode>Estándar</c:formatCode>
                  <c:ptCount val="6"/>
                  <c:pt idx="0">
                    <c:v>48218253.804965436</c:v>
                  </c:pt>
                  <c:pt idx="1">
                    <c:v>92567542.907868087</c:v>
                  </c:pt>
                  <c:pt idx="2">
                    <c:v>99874921.777190894</c:v>
                  </c:pt>
                  <c:pt idx="3">
                    <c:v>150249792.0131672</c:v>
                  </c:pt>
                  <c:pt idx="4">
                    <c:v>78779756.282943651</c:v>
                  </c:pt>
                  <c:pt idx="5">
                    <c:v>69686799.323831767</c:v>
                  </c:pt>
                </c:numCache>
              </c:numRef>
            </c:minus>
          </c:errBars>
          <c:cat>
            <c:strRef>
              <c:f>'PROMEDIOS GRAFICAS'!$A$5:$A$10</c:f>
              <c:strCache>
                <c:ptCount val="6"/>
                <c:pt idx="0">
                  <c:v>Ame-2.1</c:v>
                </c:pt>
                <c:pt idx="1">
                  <c:v>Tex-3.1</c:v>
                </c:pt>
                <c:pt idx="2">
                  <c:v>Ten-2.1</c:v>
                </c:pt>
                <c:pt idx="3">
                  <c:v>Chi-3.1</c:v>
                </c:pt>
                <c:pt idx="4">
                  <c:v>Cha-3.1</c:v>
                </c:pt>
                <c:pt idx="5">
                  <c:v>META-SIN</c:v>
                </c:pt>
              </c:strCache>
            </c:strRef>
          </c:cat>
          <c:val>
            <c:numRef>
              <c:f>'PROMEDIOS GRAFICAS'!$B$5:$B$10</c:f>
              <c:numCache>
                <c:formatCode>0.0E+00</c:formatCode>
                <c:ptCount val="6"/>
                <c:pt idx="0">
                  <c:v>567500000</c:v>
                </c:pt>
                <c:pt idx="1">
                  <c:v>732500000</c:v>
                </c:pt>
                <c:pt idx="2">
                  <c:v>820000000</c:v>
                </c:pt>
                <c:pt idx="3">
                  <c:v>895000000</c:v>
                </c:pt>
                <c:pt idx="4">
                  <c:v>657500000</c:v>
                </c:pt>
                <c:pt idx="5">
                  <c:v>635000000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3DF-4342-9791-9C0FC4CEF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878848"/>
        <c:axId val="1"/>
      </c:barChart>
      <c:catAx>
        <c:axId val="243878848"/>
        <c:scaling>
          <c:orientation val="minMax"/>
        </c:scaling>
        <c:delete val="0"/>
        <c:axPos val="b"/>
        <c:numFmt formatCode="Estándar" sourceLinked="0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200000000"/>
        </c:scaling>
        <c:delete val="0"/>
        <c:axPos val="l"/>
        <c:majorGridlines/>
        <c:numFmt formatCode="0.0E+00" sourceLinked="1"/>
        <c:majorTickMark val="out"/>
        <c:minorTickMark val="none"/>
        <c:tickLblPos val="nextTo"/>
        <c:crossAx val="243878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291666666666663"/>
          <c:y val="0.31944444444444442"/>
          <c:w val="0.15833333333333333"/>
          <c:h val="0.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177559055118117"/>
          <c:y val="2.5428331875182269E-2"/>
          <c:w val="0.78766885389326335"/>
          <c:h val="0.7759106153397492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pattFill prst="ltDn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5E2B-4786-B673-1401D135C30B}"/>
              </c:ext>
            </c:extLst>
          </c:dPt>
          <c:dPt>
            <c:idx val="1"/>
            <c:invertIfNegative val="0"/>
            <c:bubble3D val="0"/>
            <c:spPr>
              <a:pattFill prst="pct5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E2B-4786-B673-1401D135C30B}"/>
              </c:ext>
            </c:extLst>
          </c:dPt>
          <c:dPt>
            <c:idx val="2"/>
            <c:invertIfNegative val="0"/>
            <c:bubble3D val="0"/>
            <c:spPr>
              <a:pattFill prst="ltHorz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E2B-4786-B673-1401D135C30B}"/>
              </c:ext>
            </c:extLst>
          </c:dPt>
          <c:dPt>
            <c:idx val="3"/>
            <c:invertIfNegative val="0"/>
            <c:bubble3D val="0"/>
            <c:spPr>
              <a:pattFill prst="zigZ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E2B-4786-B673-1401D135C30B}"/>
              </c:ext>
            </c:extLst>
          </c:dPt>
          <c:dPt>
            <c:idx val="4"/>
            <c:invertIfNegative val="0"/>
            <c:bubble3D val="0"/>
            <c:spPr>
              <a:pattFill prst="dashDn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E2B-4786-B673-1401D135C30B}"/>
              </c:ext>
            </c:extLst>
          </c:dPt>
          <c:dPt>
            <c:idx val="5"/>
            <c:invertIfNegative val="0"/>
            <c:bubble3D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E2B-4786-B673-1401D135C30B}"/>
              </c:ext>
            </c:extLst>
          </c:dPt>
          <c:errBars>
            <c:errBarType val="both"/>
            <c:errValType val="cust"/>
            <c:noEndCap val="0"/>
            <c:plus>
              <c:numRef>
                <c:f>'PROMEDIOS GRAFICAS'!$P$4:$P$9</c:f>
                <c:numCache>
                  <c:formatCode>Estándar</c:formatCode>
                  <c:ptCount val="6"/>
                  <c:pt idx="0">
                    <c:v>48218253.80496484</c:v>
                  </c:pt>
                  <c:pt idx="1">
                    <c:v>92567542.907868087</c:v>
                  </c:pt>
                  <c:pt idx="2">
                    <c:v>45000000</c:v>
                  </c:pt>
                  <c:pt idx="3">
                    <c:v>30000000</c:v>
                  </c:pt>
                  <c:pt idx="4">
                    <c:v>78779756.282943651</c:v>
                  </c:pt>
                  <c:pt idx="5">
                    <c:v>67500000</c:v>
                  </c:pt>
                </c:numCache>
              </c:numRef>
            </c:plus>
            <c:minus>
              <c:numRef>
                <c:f>'PROMEDIOS GRAFICAS'!$P$4:$P$9</c:f>
                <c:numCache>
                  <c:formatCode>Estándar</c:formatCode>
                  <c:ptCount val="6"/>
                  <c:pt idx="0">
                    <c:v>48218253.80496484</c:v>
                  </c:pt>
                  <c:pt idx="1">
                    <c:v>92567542.907868087</c:v>
                  </c:pt>
                  <c:pt idx="2">
                    <c:v>45000000</c:v>
                  </c:pt>
                  <c:pt idx="3">
                    <c:v>30000000</c:v>
                  </c:pt>
                  <c:pt idx="4">
                    <c:v>78779756.282943651</c:v>
                  </c:pt>
                  <c:pt idx="5">
                    <c:v>67500000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'PROMEDIOS GRAFICAS'!$N$4:$N$9</c:f>
              <c:strCache>
                <c:ptCount val="6"/>
                <c:pt idx="0">
                  <c:v>Ame-2.1</c:v>
                </c:pt>
                <c:pt idx="1">
                  <c:v>Tex-3.1</c:v>
                </c:pt>
                <c:pt idx="2">
                  <c:v>Ten-2.1</c:v>
                </c:pt>
                <c:pt idx="3">
                  <c:v>Chi-3.1</c:v>
                </c:pt>
                <c:pt idx="4">
                  <c:v>Cha-3.1</c:v>
                </c:pt>
                <c:pt idx="5">
                  <c:v>META-SIN</c:v>
                </c:pt>
              </c:strCache>
            </c:strRef>
          </c:cat>
          <c:val>
            <c:numRef>
              <c:f>'PROMEDIOS GRAFICAS'!$O$4:$O$9</c:f>
              <c:numCache>
                <c:formatCode>0.0E+00</c:formatCode>
                <c:ptCount val="6"/>
                <c:pt idx="0">
                  <c:v>567500000</c:v>
                </c:pt>
                <c:pt idx="1">
                  <c:v>732500000</c:v>
                </c:pt>
                <c:pt idx="2">
                  <c:v>820000000</c:v>
                </c:pt>
                <c:pt idx="3">
                  <c:v>895000000</c:v>
                </c:pt>
                <c:pt idx="4">
                  <c:v>657500000</c:v>
                </c:pt>
                <c:pt idx="5">
                  <c:v>640000000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E2B-4786-B673-1401D135C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585624"/>
        <c:axId val="1"/>
      </c:barChart>
      <c:catAx>
        <c:axId val="260585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Hongo entomopatógeno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Estándar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Producción (conidios/gasi)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E+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60585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MX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177559055118117"/>
          <c:y val="2.5428331875182269E-2"/>
          <c:w val="0.78766885389326335"/>
          <c:h val="0.77591061533974925"/>
        </c:manualLayout>
      </c:layout>
      <c:barChart>
        <c:barDir val="col"/>
        <c:grouping val="clustered"/>
        <c:varyColors val="0"/>
        <c:ser>
          <c:idx val="0"/>
          <c:order val="0"/>
          <c:spPr>
            <a:noFill/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172-488A-941C-C4A69B812AB4}"/>
              </c:ext>
            </c:extLst>
          </c:dPt>
          <c:dPt>
            <c:idx val="1"/>
            <c:invertIfNegative val="0"/>
            <c:bubble3D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172-488A-941C-C4A69B812AB4}"/>
              </c:ext>
            </c:extLst>
          </c:dPt>
          <c:dPt>
            <c:idx val="2"/>
            <c:invertIfNegative val="0"/>
            <c:bubble3D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172-488A-941C-C4A69B812AB4}"/>
              </c:ext>
            </c:extLst>
          </c:dPt>
          <c:dPt>
            <c:idx val="3"/>
            <c:invertIfNegative val="0"/>
            <c:bubble3D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172-488A-941C-C4A69B812AB4}"/>
              </c:ext>
            </c:extLst>
          </c:dPt>
          <c:dPt>
            <c:idx val="4"/>
            <c:invertIfNegative val="0"/>
            <c:bubble3D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B172-488A-941C-C4A69B812AB4}"/>
              </c:ext>
            </c:extLst>
          </c:dPt>
          <c:dPt>
            <c:idx val="5"/>
            <c:invertIfNegative val="0"/>
            <c:bubble3D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172-488A-941C-C4A69B812AB4}"/>
              </c:ext>
            </c:extLst>
          </c:dPt>
          <c:errBars>
            <c:errBarType val="both"/>
            <c:errValType val="cust"/>
            <c:noEndCap val="0"/>
            <c:plus>
              <c:numRef>
                <c:f>'PROMEDIOS GRAFICAS'!$C$5:$C$10</c:f>
                <c:numCache>
                  <c:formatCode>Estándar</c:formatCode>
                  <c:ptCount val="6"/>
                  <c:pt idx="0">
                    <c:v>48218253.804965436</c:v>
                  </c:pt>
                  <c:pt idx="1">
                    <c:v>92567542.907868087</c:v>
                  </c:pt>
                  <c:pt idx="2">
                    <c:v>99874921.777190894</c:v>
                  </c:pt>
                  <c:pt idx="3">
                    <c:v>150249792.0131672</c:v>
                  </c:pt>
                  <c:pt idx="4">
                    <c:v>78779756.282943651</c:v>
                  </c:pt>
                  <c:pt idx="5">
                    <c:v>69686799.323831767</c:v>
                  </c:pt>
                </c:numCache>
              </c:numRef>
            </c:plus>
            <c:minus>
              <c:numRef>
                <c:f>'PROMEDIOS GRAFICAS'!$C$5:$C$10</c:f>
                <c:numCache>
                  <c:formatCode>Estándar</c:formatCode>
                  <c:ptCount val="6"/>
                  <c:pt idx="0">
                    <c:v>48218253.804965436</c:v>
                  </c:pt>
                  <c:pt idx="1">
                    <c:v>92567542.907868087</c:v>
                  </c:pt>
                  <c:pt idx="2">
                    <c:v>99874921.777190894</c:v>
                  </c:pt>
                  <c:pt idx="3">
                    <c:v>150249792.0131672</c:v>
                  </c:pt>
                  <c:pt idx="4">
                    <c:v>78779756.282943651</c:v>
                  </c:pt>
                  <c:pt idx="5">
                    <c:v>69686799.323831767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'PROMEDIOS GRAFICAS'!$N$4:$N$9</c:f>
              <c:strCache>
                <c:ptCount val="6"/>
                <c:pt idx="0">
                  <c:v>Ame-2.1</c:v>
                </c:pt>
                <c:pt idx="1">
                  <c:v>Tex-3.1</c:v>
                </c:pt>
                <c:pt idx="2">
                  <c:v>Ten-2.1</c:v>
                </c:pt>
                <c:pt idx="3">
                  <c:v>Chi-3.1</c:v>
                </c:pt>
                <c:pt idx="4">
                  <c:v>Cha-3.1</c:v>
                </c:pt>
                <c:pt idx="5">
                  <c:v>META-SIN</c:v>
                </c:pt>
              </c:strCache>
            </c:strRef>
          </c:cat>
          <c:val>
            <c:numRef>
              <c:f>'PROMEDIOS GRAFICAS'!$B$5:$B$10</c:f>
              <c:numCache>
                <c:formatCode>0.0E+00</c:formatCode>
                <c:ptCount val="6"/>
                <c:pt idx="0">
                  <c:v>567500000</c:v>
                </c:pt>
                <c:pt idx="1">
                  <c:v>732500000</c:v>
                </c:pt>
                <c:pt idx="2">
                  <c:v>820000000</c:v>
                </c:pt>
                <c:pt idx="3">
                  <c:v>895000000</c:v>
                </c:pt>
                <c:pt idx="4">
                  <c:v>657500000</c:v>
                </c:pt>
                <c:pt idx="5">
                  <c:v>635000000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172-488A-941C-C4A69B812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584312"/>
        <c:axId val="1"/>
      </c:barChart>
      <c:catAx>
        <c:axId val="260584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Hongo entomopatógeno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Estándar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Producción (conidios/gasi)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605843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MX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23</xdr:row>
      <xdr:rowOff>123825</xdr:rowOff>
    </xdr:from>
    <xdr:to>
      <xdr:col>7</xdr:col>
      <xdr:colOff>657225</xdr:colOff>
      <xdr:row>39</xdr:row>
      <xdr:rowOff>95250</xdr:rowOff>
    </xdr:to>
    <xdr:graphicFrame macro="">
      <xdr:nvGraphicFramePr>
        <xdr:cNvPr id="2049" name="6 Gráfico">
          <a:extLst>
            <a:ext uri="{FF2B5EF4-FFF2-40B4-BE49-F238E27FC236}">
              <a16:creationId xmlns:a16="http://schemas.microsoft.com/office/drawing/2014/main" id="{EE63F320-D07B-4719-8C09-D53813712B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447675</xdr:colOff>
      <xdr:row>3</xdr:row>
      <xdr:rowOff>142875</xdr:rowOff>
    </xdr:from>
    <xdr:to>
      <xdr:col>9</xdr:col>
      <xdr:colOff>447675</xdr:colOff>
      <xdr:row>18</xdr:row>
      <xdr:rowOff>28575</xdr:rowOff>
    </xdr:to>
    <xdr:graphicFrame macro="">
      <xdr:nvGraphicFramePr>
        <xdr:cNvPr id="4097" name="3 Gráfico">
          <a:extLst>
            <a:ext uri="{FF2B5EF4-FFF2-40B4-BE49-F238E27FC236}">
              <a16:creationId xmlns:a16="http://schemas.microsoft.com/office/drawing/2014/main" id="{1BC00E2A-887F-4812-9855-7FD78204C9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685800</xdr:colOff>
      <xdr:row>10</xdr:row>
      <xdr:rowOff>123825</xdr:rowOff>
    </xdr:from>
    <xdr:to>
      <xdr:col>13</xdr:col>
      <xdr:colOff>685800</xdr:colOff>
      <xdr:row>25</xdr:row>
      <xdr:rowOff>9525</xdr:rowOff>
    </xdr:to>
    <xdr:graphicFrame macro="">
      <xdr:nvGraphicFramePr>
        <xdr:cNvPr id="4098" name="Gráfico 1">
          <a:extLst>
            <a:ext uri="{FF2B5EF4-FFF2-40B4-BE49-F238E27FC236}">
              <a16:creationId xmlns:a16="http://schemas.microsoft.com/office/drawing/2014/main" id="{3DC76ED7-E3B9-42F9-9514-BA44478DF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20</xdr:row>
      <xdr:rowOff>0</xdr:rowOff>
    </xdr:from>
    <xdr:to>
      <xdr:col>7</xdr:col>
      <xdr:colOff>0</xdr:colOff>
      <xdr:row>34</xdr:row>
      <xdr:rowOff>76200</xdr:rowOff>
    </xdr:to>
    <xdr:graphicFrame macro="">
      <xdr:nvGraphicFramePr>
        <xdr:cNvPr id="4099" name="Gráfico 4">
          <a:extLst>
            <a:ext uri="{FF2B5EF4-FFF2-40B4-BE49-F238E27FC236}">
              <a16:creationId xmlns:a16="http://schemas.microsoft.com/office/drawing/2014/main" id="{A40AB342-3FC6-4C8B-9400-B67B0B2711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0.46528</cdr:x>
      <cdr:y>0.03588</cdr:y>
    </cdr:from>
    <cdr:to>
      <cdr:x>0.55498</cdr:x>
      <cdr:y>0.13232</cdr:y>
    </cdr:to>
    <cdr:sp macro="" textlink="">
      <cdr:nvSpPr>
        <cdr:cNvPr id="2" name="CuadroTexto 2"/>
        <cdr:cNvSpPr txBox="1"/>
      </cdr:nvSpPr>
      <cdr:spPr>
        <a:xfrm xmlns:a="http://schemas.openxmlformats.org/drawingml/2006/main">
          <a:off x="2127250" y="98425"/>
          <a:ext cx="410112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A, B</a:t>
          </a:r>
        </a:p>
      </cdr:txBody>
    </cdr:sp>
  </cdr:relSizeAnchor>
  <cdr:relSizeAnchor xmlns:cdr="http://schemas.openxmlformats.org/drawingml/2006/chartDrawing">
    <cdr:from>
      <cdr:x>0.35278</cdr:x>
      <cdr:y>0.05324</cdr:y>
    </cdr:from>
    <cdr:to>
      <cdr:x>0.40996</cdr:x>
      <cdr:y>0.14968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612900" y="146050"/>
          <a:ext cx="261418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</a:t>
          </a:r>
        </a:p>
      </cdr:txBody>
    </cdr:sp>
  </cdr:relSizeAnchor>
  <cdr:relSizeAnchor xmlns:cdr="http://schemas.openxmlformats.org/drawingml/2006/chartDrawing">
    <cdr:from>
      <cdr:x>0.74028</cdr:x>
      <cdr:y>0.13657</cdr:y>
    </cdr:from>
    <cdr:to>
      <cdr:x>0.82161</cdr:x>
      <cdr:y>0.23302</cdr:y>
    </cdr:to>
    <cdr:sp macro="" textlink="">
      <cdr:nvSpPr>
        <cdr:cNvPr id="5" name="CuadroTexto 1"/>
        <cdr:cNvSpPr txBox="1"/>
      </cdr:nvSpPr>
      <cdr:spPr>
        <a:xfrm xmlns:a="http://schemas.openxmlformats.org/drawingml/2006/main">
          <a:off x="3384550" y="374650"/>
          <a:ext cx="37183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B,C</a:t>
          </a:r>
        </a:p>
      </cdr:txBody>
    </cdr:sp>
  </cdr:relSizeAnchor>
  <cdr:relSizeAnchor xmlns:cdr="http://schemas.openxmlformats.org/drawingml/2006/chartDrawing">
    <cdr:from>
      <cdr:x>0.87361</cdr:x>
      <cdr:y>0.15394</cdr:y>
    </cdr:from>
    <cdr:to>
      <cdr:x>0.95494</cdr:x>
      <cdr:y>0.25038</cdr:y>
    </cdr:to>
    <cdr:sp macro="" textlink="">
      <cdr:nvSpPr>
        <cdr:cNvPr id="6" name="CuadroTexto 1"/>
        <cdr:cNvSpPr txBox="1"/>
      </cdr:nvSpPr>
      <cdr:spPr>
        <a:xfrm xmlns:a="http://schemas.openxmlformats.org/drawingml/2006/main">
          <a:off x="3994150" y="422275"/>
          <a:ext cx="37183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B,C</a:t>
          </a:r>
        </a:p>
      </cdr:txBody>
    </cdr:sp>
  </cdr:relSizeAnchor>
  <cdr:relSizeAnchor xmlns:cdr="http://schemas.openxmlformats.org/drawingml/2006/chartDrawing">
    <cdr:from>
      <cdr:x>0.21944</cdr:x>
      <cdr:y>0.22338</cdr:y>
    </cdr:from>
    <cdr:to>
      <cdr:x>0.27629</cdr:x>
      <cdr:y>0.31982</cdr:y>
    </cdr:to>
    <cdr:sp macro="" textlink="">
      <cdr:nvSpPr>
        <cdr:cNvPr id="7" name="CuadroTexto 1"/>
        <cdr:cNvSpPr txBox="1"/>
      </cdr:nvSpPr>
      <cdr:spPr>
        <a:xfrm xmlns:a="http://schemas.openxmlformats.org/drawingml/2006/main">
          <a:off x="1003300" y="612775"/>
          <a:ext cx="259879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C</a:t>
          </a:r>
        </a:p>
      </cdr:txBody>
    </cdr:sp>
  </cdr:relSizeAnchor>
  <cdr:relSizeAnchor xmlns:cdr="http://schemas.openxmlformats.org/drawingml/2006/chartDrawing">
    <cdr:from>
      <cdr:x>0.61111</cdr:x>
      <cdr:y>0</cdr:y>
    </cdr:from>
    <cdr:to>
      <cdr:x>0.66935</cdr:x>
      <cdr:y>0.09644</cdr:y>
    </cdr:to>
    <cdr:sp macro="" textlink="">
      <cdr:nvSpPr>
        <cdr:cNvPr id="13" name="CuadroTexto 1"/>
        <cdr:cNvSpPr txBox="1"/>
      </cdr:nvSpPr>
      <cdr:spPr>
        <a:xfrm xmlns:a="http://schemas.openxmlformats.org/drawingml/2006/main">
          <a:off x="2794000" y="0"/>
          <a:ext cx="266291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A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0.46111</cdr:x>
      <cdr:y>0.09838</cdr:y>
    </cdr:from>
    <cdr:to>
      <cdr:x>0.55081</cdr:x>
      <cdr:y>0.19482</cdr:y>
    </cdr:to>
    <cdr:sp macro="" textlink="">
      <cdr:nvSpPr>
        <cdr:cNvPr id="2" name="CuadroTexto 2"/>
        <cdr:cNvSpPr txBox="1"/>
      </cdr:nvSpPr>
      <cdr:spPr>
        <a:xfrm xmlns:a="http://schemas.openxmlformats.org/drawingml/2006/main">
          <a:off x="2108210" y="269876"/>
          <a:ext cx="410109" cy="26455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A, B</a:t>
          </a:r>
        </a:p>
      </cdr:txBody>
    </cdr:sp>
  </cdr:relSizeAnchor>
  <cdr:relSizeAnchor xmlns:cdr="http://schemas.openxmlformats.org/drawingml/2006/chartDrawing">
    <cdr:from>
      <cdr:x>0.33611</cdr:x>
      <cdr:y>0.17477</cdr:y>
    </cdr:from>
    <cdr:to>
      <cdr:x>0.41884</cdr:x>
      <cdr:y>0.27121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536710" y="479423"/>
          <a:ext cx="378245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A,B</a:t>
          </a:r>
        </a:p>
      </cdr:txBody>
    </cdr:sp>
  </cdr:relSizeAnchor>
  <cdr:relSizeAnchor xmlns:cdr="http://schemas.openxmlformats.org/drawingml/2006/chartDrawing">
    <cdr:from>
      <cdr:x>0.73403</cdr:x>
      <cdr:y>0.23379</cdr:y>
    </cdr:from>
    <cdr:to>
      <cdr:x>0.81676</cdr:x>
      <cdr:y>0.33023</cdr:y>
    </cdr:to>
    <cdr:sp macro="" textlink="">
      <cdr:nvSpPr>
        <cdr:cNvPr id="5" name="CuadroTexto 1"/>
        <cdr:cNvSpPr txBox="1"/>
      </cdr:nvSpPr>
      <cdr:spPr>
        <a:xfrm xmlns:a="http://schemas.openxmlformats.org/drawingml/2006/main">
          <a:off x="3355985" y="641339"/>
          <a:ext cx="378245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A,B</a:t>
          </a:r>
        </a:p>
      </cdr:txBody>
    </cdr:sp>
  </cdr:relSizeAnchor>
  <cdr:relSizeAnchor xmlns:cdr="http://schemas.openxmlformats.org/drawingml/2006/chartDrawing">
    <cdr:from>
      <cdr:x>0.87569</cdr:x>
      <cdr:y>0.23727</cdr:y>
    </cdr:from>
    <cdr:to>
      <cdr:x>0.93287</cdr:x>
      <cdr:y>0.33372</cdr:y>
    </cdr:to>
    <cdr:sp macro="" textlink="">
      <cdr:nvSpPr>
        <cdr:cNvPr id="6" name="CuadroTexto 1"/>
        <cdr:cNvSpPr txBox="1"/>
      </cdr:nvSpPr>
      <cdr:spPr>
        <a:xfrm xmlns:a="http://schemas.openxmlformats.org/drawingml/2006/main">
          <a:off x="4003670" y="650888"/>
          <a:ext cx="261418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</a:t>
          </a:r>
        </a:p>
      </cdr:txBody>
    </cdr:sp>
  </cdr:relSizeAnchor>
  <cdr:relSizeAnchor xmlns:cdr="http://schemas.openxmlformats.org/drawingml/2006/chartDrawing">
    <cdr:from>
      <cdr:x>0.21736</cdr:x>
      <cdr:y>0.29977</cdr:y>
    </cdr:from>
    <cdr:to>
      <cdr:x>0.27453</cdr:x>
      <cdr:y>0.39621</cdr:y>
    </cdr:to>
    <cdr:sp macro="" textlink="">
      <cdr:nvSpPr>
        <cdr:cNvPr id="7" name="CuadroTexto 1"/>
        <cdr:cNvSpPr txBox="1"/>
      </cdr:nvSpPr>
      <cdr:spPr>
        <a:xfrm xmlns:a="http://schemas.openxmlformats.org/drawingml/2006/main">
          <a:off x="993755" y="822326"/>
          <a:ext cx="261418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B</a:t>
          </a:r>
        </a:p>
      </cdr:txBody>
    </cdr:sp>
  </cdr:relSizeAnchor>
  <cdr:relSizeAnchor xmlns:cdr="http://schemas.openxmlformats.org/drawingml/2006/chartDrawing">
    <cdr:from>
      <cdr:x>0.61528</cdr:x>
      <cdr:y>0.02778</cdr:y>
    </cdr:from>
    <cdr:to>
      <cdr:x>0.67352</cdr:x>
      <cdr:y>0.12422</cdr:y>
    </cdr:to>
    <cdr:sp macro="" textlink="">
      <cdr:nvSpPr>
        <cdr:cNvPr id="13" name="CuadroTexto 1"/>
        <cdr:cNvSpPr txBox="1"/>
      </cdr:nvSpPr>
      <cdr:spPr>
        <a:xfrm xmlns:a="http://schemas.openxmlformats.org/drawingml/2006/main">
          <a:off x="2813045" y="76200"/>
          <a:ext cx="266273" cy="26455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100"/>
            <a:t>A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R26"/>
  <sheetViews>
    <sheetView tabSelected="1" topLeftCell="A7" workbookViewId="0">
      <selection activeCell="I20" sqref="I20"/>
    </sheetView>
  </sheetViews>
  <sheetFormatPr baseColWidth="10" defaultRowHeight="15" x14ac:dyDescent="0.25"/>
  <cols>
    <col min="3" max="3" width="8.5703125" bestFit="1" customWidth="1"/>
    <col min="4" max="4" width="12.7109375" bestFit="1" customWidth="1"/>
  </cols>
  <sheetData>
    <row r="2" spans="2:18" x14ac:dyDescent="0.25">
      <c r="B2" s="65" t="s">
        <v>20</v>
      </c>
      <c r="C2" s="65"/>
      <c r="D2" s="65"/>
      <c r="E2" s="65"/>
      <c r="F2" s="65"/>
      <c r="I2" s="64" t="s">
        <v>19</v>
      </c>
      <c r="J2" s="64"/>
      <c r="K2" s="64"/>
    </row>
    <row r="3" spans="2:18" x14ac:dyDescent="0.25">
      <c r="B3" s="3" t="s">
        <v>5</v>
      </c>
      <c r="E3" s="2" t="s">
        <v>14</v>
      </c>
      <c r="F3" s="2" t="s">
        <v>15</v>
      </c>
    </row>
    <row r="4" spans="2:18" x14ac:dyDescent="0.25">
      <c r="B4" s="3" t="s">
        <v>6</v>
      </c>
      <c r="C4">
        <v>100</v>
      </c>
      <c r="E4">
        <v>37</v>
      </c>
      <c r="F4">
        <v>28</v>
      </c>
    </row>
    <row r="5" spans="2:18" x14ac:dyDescent="0.25">
      <c r="B5" s="3" t="s">
        <v>7</v>
      </c>
      <c r="C5">
        <v>10</v>
      </c>
      <c r="E5">
        <v>26</v>
      </c>
      <c r="F5">
        <v>30</v>
      </c>
    </row>
    <row r="6" spans="2:18" x14ac:dyDescent="0.25">
      <c r="B6" s="3" t="s">
        <v>8</v>
      </c>
      <c r="C6" s="1">
        <f>(E10)*(250000)*(C4)</f>
        <v>752500000</v>
      </c>
      <c r="D6" s="1" t="s">
        <v>9</v>
      </c>
      <c r="E6">
        <v>32</v>
      </c>
      <c r="F6">
        <v>33</v>
      </c>
    </row>
    <row r="7" spans="2:18" x14ac:dyDescent="0.25">
      <c r="E7">
        <v>28</v>
      </c>
      <c r="F7">
        <v>21</v>
      </c>
    </row>
    <row r="8" spans="2:18" x14ac:dyDescent="0.25">
      <c r="B8" s="7"/>
      <c r="C8" s="8"/>
      <c r="D8" s="8"/>
      <c r="E8" s="8">
        <v>34</v>
      </c>
      <c r="F8" s="8">
        <v>32</v>
      </c>
    </row>
    <row r="9" spans="2:18" x14ac:dyDescent="0.25">
      <c r="E9">
        <f>SUM(E4:E8)</f>
        <v>157</v>
      </c>
      <c r="F9">
        <f>SUM(F4:F8)</f>
        <v>144</v>
      </c>
    </row>
    <row r="10" spans="2:18" x14ac:dyDescent="0.25">
      <c r="D10" t="s">
        <v>18</v>
      </c>
      <c r="E10">
        <f>SUM(E9:F9)/(C5)</f>
        <v>30.1</v>
      </c>
    </row>
    <row r="13" spans="2:18" x14ac:dyDescent="0.25">
      <c r="R13" s="10"/>
    </row>
    <row r="14" spans="2:18" x14ac:dyDescent="0.25">
      <c r="I14" t="s">
        <v>21</v>
      </c>
    </row>
    <row r="15" spans="2:18" x14ac:dyDescent="0.25">
      <c r="L15" s="65" t="s">
        <v>30</v>
      </c>
      <c r="M15" s="65"/>
      <c r="N15" s="65"/>
    </row>
    <row r="16" spans="2:18" x14ac:dyDescent="0.25">
      <c r="I16" t="s">
        <v>22</v>
      </c>
      <c r="M16">
        <v>30</v>
      </c>
      <c r="N16" t="s">
        <v>28</v>
      </c>
    </row>
    <row r="18" spans="1:18" x14ac:dyDescent="0.25">
      <c r="I18" s="10">
        <v>1000000</v>
      </c>
      <c r="J18" t="s">
        <v>23</v>
      </c>
    </row>
    <row r="19" spans="1:18" x14ac:dyDescent="0.25">
      <c r="I19">
        <v>50</v>
      </c>
      <c r="J19" t="s">
        <v>24</v>
      </c>
    </row>
    <row r="20" spans="1:18" x14ac:dyDescent="0.25">
      <c r="G20" s="8" t="s">
        <v>25</v>
      </c>
      <c r="H20" s="8"/>
      <c r="I20" s="11">
        <f>((I18)*(I19))</f>
        <v>50000000</v>
      </c>
      <c r="J20" s="8" t="s">
        <v>26</v>
      </c>
    </row>
    <row r="23" spans="1:18" x14ac:dyDescent="0.25">
      <c r="A23" s="65" t="s">
        <v>27</v>
      </c>
      <c r="B23" s="65"/>
      <c r="C23" s="65"/>
      <c r="D23" s="65"/>
      <c r="E23" s="65"/>
      <c r="F23" s="65"/>
      <c r="G23" s="65"/>
    </row>
    <row r="25" spans="1:18" x14ac:dyDescent="0.25">
      <c r="B25" s="12" t="s">
        <v>34</v>
      </c>
      <c r="C25" s="13">
        <f>((M16)*(I20))/(C6)</f>
        <v>1.9933554817275747</v>
      </c>
      <c r="D25" s="12" t="s">
        <v>29</v>
      </c>
      <c r="E25" s="12" t="s">
        <v>31</v>
      </c>
    </row>
    <row r="26" spans="1:18" x14ac:dyDescent="0.25">
      <c r="B26" s="12"/>
      <c r="C26" s="12">
        <v>28</v>
      </c>
      <c r="D26" s="12" t="s">
        <v>32</v>
      </c>
      <c r="E26" s="12" t="s">
        <v>33</v>
      </c>
    </row>
  </sheetData>
  <mergeCells count="4">
    <mergeCell ref="I2:K2"/>
    <mergeCell ref="B2:F2"/>
    <mergeCell ref="A23:G23"/>
    <mergeCell ref="L15:N15"/>
  </mergeCells>
  <phoneticPr fontId="0" type="noConversion"/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V21"/>
  <sheetViews>
    <sheetView topLeftCell="F1" workbookViewId="0">
      <selection activeCell="B5" sqref="B5"/>
    </sheetView>
  </sheetViews>
  <sheetFormatPr baseColWidth="10" defaultRowHeight="15" x14ac:dyDescent="0.25"/>
  <cols>
    <col min="2" max="2" width="8.5703125" bestFit="1" customWidth="1"/>
    <col min="3" max="3" width="12.7109375" bestFit="1" customWidth="1"/>
    <col min="6" max="6" width="2.5703125" style="14" customWidth="1"/>
    <col min="9" max="9" width="3.42578125" customWidth="1"/>
    <col min="13" max="13" width="12.5703125" bestFit="1" customWidth="1"/>
    <col min="15" max="15" width="14.85546875" bestFit="1" customWidth="1"/>
    <col min="16" max="16" width="9.7109375" bestFit="1" customWidth="1"/>
    <col min="17" max="17" width="11.85546875" bestFit="1" customWidth="1"/>
    <col min="20" max="20" width="12.5703125" bestFit="1" customWidth="1"/>
  </cols>
  <sheetData>
    <row r="3" spans="1:22" x14ac:dyDescent="0.25">
      <c r="M3" s="5" t="s">
        <v>0</v>
      </c>
      <c r="N3" s="6" t="s">
        <v>13</v>
      </c>
      <c r="O3" s="6" t="s">
        <v>17</v>
      </c>
      <c r="P3" s="6" t="s">
        <v>11</v>
      </c>
      <c r="Q3" s="6" t="s">
        <v>12</v>
      </c>
    </row>
    <row r="4" spans="1:22" x14ac:dyDescent="0.25">
      <c r="A4" s="3" t="s">
        <v>1</v>
      </c>
      <c r="B4">
        <v>50</v>
      </c>
      <c r="C4" t="s">
        <v>3</v>
      </c>
      <c r="M4" s="21" t="s">
        <v>39</v>
      </c>
      <c r="N4">
        <v>1</v>
      </c>
      <c r="O4" s="19">
        <f>(Q11)*(250000)*(O2)</f>
        <v>0</v>
      </c>
      <c r="P4" s="19">
        <f>AVERAGE(O4:O6)</f>
        <v>2216666666.6666665</v>
      </c>
      <c r="Q4" s="1">
        <f>STDEV(O4:O6)</f>
        <v>1921154166.9874735</v>
      </c>
    </row>
    <row r="5" spans="1:22" x14ac:dyDescent="0.25">
      <c r="A5" s="3" t="s">
        <v>2</v>
      </c>
      <c r="B5">
        <v>40</v>
      </c>
      <c r="C5" t="s">
        <v>4</v>
      </c>
      <c r="N5">
        <v>2</v>
      </c>
      <c r="O5" s="19">
        <v>3250000000</v>
      </c>
      <c r="T5" s="27" t="s">
        <v>0</v>
      </c>
      <c r="U5" s="28" t="s">
        <v>11</v>
      </c>
      <c r="V5" s="28" t="s">
        <v>12</v>
      </c>
    </row>
    <row r="6" spans="1:22" x14ac:dyDescent="0.25">
      <c r="A6" s="3"/>
      <c r="N6">
        <v>3</v>
      </c>
      <c r="O6" s="19">
        <v>3400000000</v>
      </c>
      <c r="T6" s="18" t="s">
        <v>39</v>
      </c>
      <c r="U6" s="25">
        <v>3616666666.6666665</v>
      </c>
      <c r="V6" s="26">
        <v>510718448.20148408</v>
      </c>
    </row>
    <row r="7" spans="1:22" x14ac:dyDescent="0.25">
      <c r="A7" s="3"/>
      <c r="T7" s="18" t="s">
        <v>44</v>
      </c>
      <c r="U7" s="25">
        <v>7516666666.666667</v>
      </c>
      <c r="V7" s="26">
        <v>3971250852.4812841</v>
      </c>
    </row>
    <row r="8" spans="1:22" ht="18" x14ac:dyDescent="0.35">
      <c r="A8" s="3" t="s">
        <v>5</v>
      </c>
      <c r="D8" s="16" t="s">
        <v>14</v>
      </c>
      <c r="E8" s="16" t="s">
        <v>15</v>
      </c>
      <c r="F8" s="15"/>
      <c r="G8" s="16" t="s">
        <v>35</v>
      </c>
      <c r="H8" s="16" t="s">
        <v>36</v>
      </c>
      <c r="J8" s="16" t="s">
        <v>37</v>
      </c>
      <c r="K8" s="16" t="s">
        <v>38</v>
      </c>
      <c r="M8" s="5" t="s">
        <v>0</v>
      </c>
      <c r="N8" s="6" t="s">
        <v>13</v>
      </c>
      <c r="O8" s="6" t="s">
        <v>17</v>
      </c>
      <c r="P8" s="6" t="s">
        <v>11</v>
      </c>
      <c r="Q8" s="6" t="s">
        <v>12</v>
      </c>
      <c r="T8" s="18" t="s">
        <v>45</v>
      </c>
      <c r="U8" s="25">
        <v>1850000000</v>
      </c>
      <c r="V8" s="26">
        <v>769740215.9170326</v>
      </c>
    </row>
    <row r="9" spans="1:22" x14ac:dyDescent="0.25">
      <c r="A9" s="3" t="s">
        <v>6</v>
      </c>
      <c r="B9">
        <v>100</v>
      </c>
      <c r="D9" s="12">
        <v>8</v>
      </c>
      <c r="E9" s="12">
        <v>5</v>
      </c>
      <c r="G9" s="12">
        <v>17</v>
      </c>
      <c r="H9" s="12">
        <v>13</v>
      </c>
      <c r="J9" s="12">
        <v>10</v>
      </c>
      <c r="K9" s="12">
        <v>17</v>
      </c>
      <c r="M9" s="22" t="s">
        <v>44</v>
      </c>
      <c r="N9">
        <v>1</v>
      </c>
      <c r="O9" s="19">
        <v>5100000000</v>
      </c>
      <c r="P9" s="19">
        <f>AVERAGE(O9:O11)</f>
        <v>7516666666.666667</v>
      </c>
      <c r="Q9" s="1">
        <f>STDEV(O9:O11)</f>
        <v>3971250852.4812841</v>
      </c>
      <c r="T9" s="30" t="s">
        <v>46</v>
      </c>
      <c r="U9" s="29">
        <v>5466666666.6666698</v>
      </c>
      <c r="V9" s="9">
        <v>1900219285.5913594</v>
      </c>
    </row>
    <row r="10" spans="1:22" x14ac:dyDescent="0.25">
      <c r="A10" s="3" t="s">
        <v>7</v>
      </c>
      <c r="B10">
        <v>10</v>
      </c>
      <c r="D10" s="12">
        <v>4</v>
      </c>
      <c r="E10" s="12">
        <v>7</v>
      </c>
      <c r="G10" s="12">
        <v>13</v>
      </c>
      <c r="H10" s="12">
        <v>8</v>
      </c>
      <c r="J10" s="12">
        <v>13</v>
      </c>
      <c r="K10" s="12">
        <v>14</v>
      </c>
      <c r="N10">
        <v>2</v>
      </c>
      <c r="O10" s="19">
        <v>5350000000</v>
      </c>
    </row>
    <row r="11" spans="1:22" x14ac:dyDescent="0.25">
      <c r="A11" s="3" t="s">
        <v>8</v>
      </c>
      <c r="B11" s="19">
        <f>(D18)*(250000)*(B9)</f>
        <v>342500000</v>
      </c>
      <c r="C11" s="1" t="s">
        <v>9</v>
      </c>
      <c r="D11" s="12">
        <v>6</v>
      </c>
      <c r="E11" s="12">
        <v>5</v>
      </c>
      <c r="G11" s="12">
        <v>11</v>
      </c>
      <c r="H11" s="12">
        <v>13</v>
      </c>
      <c r="J11" s="12">
        <v>11</v>
      </c>
      <c r="K11" s="12">
        <v>13</v>
      </c>
      <c r="N11">
        <v>3</v>
      </c>
      <c r="O11" s="19">
        <v>12100000000</v>
      </c>
    </row>
    <row r="12" spans="1:22" x14ac:dyDescent="0.25">
      <c r="A12" s="3"/>
      <c r="D12" s="12">
        <v>8</v>
      </c>
      <c r="E12" s="12">
        <v>4</v>
      </c>
      <c r="G12" s="12">
        <v>16</v>
      </c>
      <c r="H12" s="12">
        <v>16</v>
      </c>
      <c r="J12" s="12">
        <v>19</v>
      </c>
      <c r="K12" s="12">
        <v>15</v>
      </c>
    </row>
    <row r="13" spans="1:22" x14ac:dyDescent="0.25">
      <c r="A13" s="3" t="s">
        <v>16</v>
      </c>
      <c r="B13" s="19">
        <f>(B11)*(B5)/(B4)</f>
        <v>274000000</v>
      </c>
      <c r="C13" t="s">
        <v>10</v>
      </c>
      <c r="D13" s="12">
        <v>9</v>
      </c>
      <c r="E13" s="12">
        <v>10</v>
      </c>
      <c r="G13" s="12">
        <v>10</v>
      </c>
      <c r="H13" s="12">
        <v>8</v>
      </c>
      <c r="J13" s="12">
        <v>12</v>
      </c>
      <c r="K13" s="12">
        <v>13</v>
      </c>
      <c r="M13" s="5" t="s">
        <v>0</v>
      </c>
      <c r="N13" s="6" t="s">
        <v>13</v>
      </c>
      <c r="O13" s="6" t="s">
        <v>17</v>
      </c>
      <c r="P13" s="6" t="s">
        <v>11</v>
      </c>
      <c r="Q13" s="6" t="s">
        <v>12</v>
      </c>
    </row>
    <row r="14" spans="1:22" x14ac:dyDescent="0.25">
      <c r="C14" s="17" t="s">
        <v>40</v>
      </c>
      <c r="D14" s="17">
        <f>SUM(D9:D13)</f>
        <v>35</v>
      </c>
      <c r="E14" s="17">
        <f>SUM(E9:E13)</f>
        <v>31</v>
      </c>
      <c r="G14" s="17">
        <f>SUM(G9:G13)</f>
        <v>67</v>
      </c>
      <c r="H14" s="17">
        <f>SUM(H9:H13)</f>
        <v>58</v>
      </c>
      <c r="J14" s="17">
        <f>SUM(J9:J13)</f>
        <v>65</v>
      </c>
      <c r="K14" s="17">
        <f>SUM(K9:K13)</f>
        <v>72</v>
      </c>
      <c r="M14" s="23" t="s">
        <v>45</v>
      </c>
      <c r="N14">
        <v>1</v>
      </c>
      <c r="O14" s="19">
        <v>1650000000</v>
      </c>
      <c r="P14" s="19">
        <f>AVERAGE(O14:O16)</f>
        <v>1850000000</v>
      </c>
      <c r="Q14" s="1">
        <f>STDEV(O14:O16)</f>
        <v>769740215.9170326</v>
      </c>
    </row>
    <row r="15" spans="1:22" s="18" customFormat="1" x14ac:dyDescent="0.25">
      <c r="F15" s="14"/>
      <c r="L15"/>
      <c r="N15">
        <v>2</v>
      </c>
      <c r="O15" s="20">
        <v>2700000000</v>
      </c>
    </row>
    <row r="16" spans="1:22" x14ac:dyDescent="0.25">
      <c r="A16" s="4"/>
      <c r="B16" s="4"/>
      <c r="C16" s="12" t="s">
        <v>41</v>
      </c>
      <c r="D16" s="12">
        <f>SUM(D14:E14)/B10</f>
        <v>6.6</v>
      </c>
      <c r="E16" s="4"/>
      <c r="N16">
        <v>3</v>
      </c>
      <c r="O16" s="19">
        <v>1200000000</v>
      </c>
    </row>
    <row r="17" spans="3:22" x14ac:dyDescent="0.25">
      <c r="C17" s="12" t="s">
        <v>42</v>
      </c>
      <c r="D17" s="12">
        <f>SUM(G14:H14)/B10</f>
        <v>12.5</v>
      </c>
    </row>
    <row r="18" spans="3:22" x14ac:dyDescent="0.25">
      <c r="C18" s="12" t="s">
        <v>43</v>
      </c>
      <c r="D18" s="12">
        <f>SUM(J14:K14)/B10</f>
        <v>13.7</v>
      </c>
      <c r="M18" s="5" t="s">
        <v>0</v>
      </c>
      <c r="N18" s="6" t="s">
        <v>13</v>
      </c>
      <c r="O18" s="6" t="s">
        <v>17</v>
      </c>
      <c r="P18" s="6" t="s">
        <v>11</v>
      </c>
      <c r="Q18" s="6" t="s">
        <v>12</v>
      </c>
    </row>
    <row r="19" spans="3:22" x14ac:dyDescent="0.25">
      <c r="M19" s="24" t="s">
        <v>46</v>
      </c>
      <c r="N19">
        <v>1</v>
      </c>
      <c r="O19" s="19">
        <v>3300000000</v>
      </c>
      <c r="P19" s="19">
        <f>AVERAGE(O19:O21)</f>
        <v>5466666666.666667</v>
      </c>
      <c r="Q19" s="1">
        <f>STDEV(O19:O21)</f>
        <v>1900219285.5913594</v>
      </c>
    </row>
    <row r="20" spans="3:22" x14ac:dyDescent="0.25">
      <c r="N20">
        <v>2</v>
      </c>
      <c r="O20" s="19">
        <v>6250000000</v>
      </c>
    </row>
    <row r="21" spans="3:22" x14ac:dyDescent="0.25">
      <c r="N21">
        <v>3</v>
      </c>
      <c r="O21" s="19">
        <v>6850000000</v>
      </c>
    </row>
  </sheetData>
  <phoneticPr fontId="0" type="noConversion"/>
  <pageMargins left="0.7" right="0.7" top="0.75" bottom="0.75" header="0.3" footer="0.3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Q20"/>
  <sheetViews>
    <sheetView workbookViewId="0">
      <selection activeCell="O3" sqref="O3:O5"/>
    </sheetView>
  </sheetViews>
  <sheetFormatPr baseColWidth="10" defaultRowHeight="15" x14ac:dyDescent="0.25"/>
  <cols>
    <col min="3" max="4" width="13.140625" bestFit="1" customWidth="1"/>
    <col min="7" max="7" width="2.85546875" customWidth="1"/>
    <col min="10" max="10" width="2.42578125" customWidth="1"/>
    <col min="13" max="13" width="12.5703125" bestFit="1" customWidth="1"/>
    <col min="15" max="15" width="14.85546875" bestFit="1" customWidth="1"/>
  </cols>
  <sheetData>
    <row r="2" spans="1:17" x14ac:dyDescent="0.25">
      <c r="A2" s="3" t="s">
        <v>1</v>
      </c>
      <c r="B2">
        <v>50</v>
      </c>
      <c r="C2" s="31" t="s">
        <v>59</v>
      </c>
      <c r="M2" s="35" t="s">
        <v>0</v>
      </c>
      <c r="N2" s="34" t="s">
        <v>13</v>
      </c>
      <c r="O2" s="34" t="s">
        <v>17</v>
      </c>
      <c r="P2" s="34" t="s">
        <v>11</v>
      </c>
      <c r="Q2" s="38" t="s">
        <v>12</v>
      </c>
    </row>
    <row r="3" spans="1:17" x14ac:dyDescent="0.25">
      <c r="A3" s="3" t="s">
        <v>2</v>
      </c>
      <c r="B3">
        <v>150</v>
      </c>
      <c r="C3" s="31" t="s">
        <v>4</v>
      </c>
      <c r="M3" s="43" t="s">
        <v>39</v>
      </c>
      <c r="N3" s="4">
        <v>1</v>
      </c>
      <c r="O3" s="25">
        <f>$B$18</f>
        <v>547500000</v>
      </c>
      <c r="P3" s="25">
        <f>AVERAGE(O3:O5)</f>
        <v>567500000</v>
      </c>
      <c r="Q3" s="39">
        <f>STDEV(O3:O5)</f>
        <v>48218253.804965436</v>
      </c>
    </row>
    <row r="4" spans="1:17" x14ac:dyDescent="0.25">
      <c r="A4" s="3"/>
      <c r="C4" s="31"/>
      <c r="M4" s="36"/>
      <c r="N4" s="4">
        <v>2</v>
      </c>
      <c r="O4" s="25">
        <f>$B$19</f>
        <v>622500000.00000012</v>
      </c>
      <c r="P4" s="4"/>
      <c r="Q4" s="40"/>
    </row>
    <row r="5" spans="1:17" x14ac:dyDescent="0.25">
      <c r="A5" s="3"/>
      <c r="C5" s="31"/>
      <c r="M5" s="37"/>
      <c r="N5" s="8">
        <v>3</v>
      </c>
      <c r="O5" s="29">
        <f>$B$20</f>
        <v>532500000</v>
      </c>
      <c r="P5" s="8"/>
      <c r="Q5" s="41"/>
    </row>
    <row r="6" spans="1:17" x14ac:dyDescent="0.25">
      <c r="A6" s="3" t="s">
        <v>5</v>
      </c>
      <c r="C6" s="31"/>
    </row>
    <row r="7" spans="1:17" x14ac:dyDescent="0.25">
      <c r="A7" s="3" t="s">
        <v>6</v>
      </c>
      <c r="B7">
        <v>100</v>
      </c>
      <c r="C7" s="31"/>
    </row>
    <row r="8" spans="1:17" ht="18" x14ac:dyDescent="0.35">
      <c r="A8" s="3" t="s">
        <v>7</v>
      </c>
      <c r="B8">
        <v>10</v>
      </c>
      <c r="C8" s="31"/>
      <c r="E8" s="16" t="s">
        <v>14</v>
      </c>
      <c r="F8" s="16" t="s">
        <v>15</v>
      </c>
      <c r="G8" s="15"/>
      <c r="H8" s="16" t="s">
        <v>35</v>
      </c>
      <c r="I8" s="16" t="s">
        <v>36</v>
      </c>
      <c r="K8" s="16" t="s">
        <v>37</v>
      </c>
      <c r="L8" s="16" t="s">
        <v>38</v>
      </c>
    </row>
    <row r="9" spans="1:17" x14ac:dyDescent="0.25">
      <c r="A9" s="3" t="s">
        <v>47</v>
      </c>
      <c r="B9" s="19">
        <f>(E16)*(250000)*(B7)</f>
        <v>182500000</v>
      </c>
      <c r="C9" s="32" t="s">
        <v>9</v>
      </c>
      <c r="E9" s="12">
        <v>10</v>
      </c>
      <c r="F9" s="12">
        <v>4</v>
      </c>
      <c r="G9" s="14"/>
      <c r="H9" s="12">
        <v>13</v>
      </c>
      <c r="I9" s="12">
        <v>8</v>
      </c>
      <c r="K9" s="12">
        <v>11</v>
      </c>
      <c r="L9" s="12">
        <v>10</v>
      </c>
    </row>
    <row r="10" spans="1:17" x14ac:dyDescent="0.25">
      <c r="A10" s="3" t="s">
        <v>48</v>
      </c>
      <c r="B10" s="19">
        <f>(E17)*(250000)*(B7)</f>
        <v>207500000.00000003</v>
      </c>
      <c r="C10" s="32" t="s">
        <v>9</v>
      </c>
      <c r="E10" s="12">
        <v>7</v>
      </c>
      <c r="F10" s="12">
        <v>6</v>
      </c>
      <c r="G10" s="14"/>
      <c r="H10" s="12">
        <v>7</v>
      </c>
      <c r="I10" s="12">
        <v>7</v>
      </c>
      <c r="K10" s="12">
        <v>11</v>
      </c>
      <c r="L10" s="12">
        <v>7</v>
      </c>
    </row>
    <row r="11" spans="1:17" x14ac:dyDescent="0.25">
      <c r="A11" s="3" t="s">
        <v>49</v>
      </c>
      <c r="B11" s="19">
        <f>(E18)*(250000)*(B7)</f>
        <v>177500000</v>
      </c>
      <c r="C11" s="32" t="s">
        <v>9</v>
      </c>
      <c r="E11" s="12">
        <v>8</v>
      </c>
      <c r="F11" s="12">
        <v>7</v>
      </c>
      <c r="G11" s="14"/>
      <c r="H11" s="12">
        <v>14</v>
      </c>
      <c r="I11" s="12">
        <v>5</v>
      </c>
      <c r="K11" s="12">
        <v>9</v>
      </c>
      <c r="L11" s="12">
        <v>1</v>
      </c>
    </row>
    <row r="12" spans="1:17" x14ac:dyDescent="0.25">
      <c r="E12" s="12">
        <v>7</v>
      </c>
      <c r="F12" s="12">
        <v>4</v>
      </c>
      <c r="G12" s="14"/>
      <c r="H12" s="12">
        <v>8</v>
      </c>
      <c r="I12" s="12">
        <v>5</v>
      </c>
      <c r="K12" s="12">
        <v>3</v>
      </c>
      <c r="L12" s="12">
        <v>7</v>
      </c>
    </row>
    <row r="13" spans="1:17" x14ac:dyDescent="0.25">
      <c r="A13" s="55"/>
      <c r="B13" s="56"/>
      <c r="C13" s="57"/>
      <c r="E13" s="12">
        <v>11</v>
      </c>
      <c r="F13" s="12">
        <v>9</v>
      </c>
      <c r="G13" s="14"/>
      <c r="H13" s="12">
        <v>9</v>
      </c>
      <c r="I13" s="12">
        <v>7</v>
      </c>
      <c r="K13" s="12">
        <v>4</v>
      </c>
      <c r="L13" s="12">
        <v>8</v>
      </c>
    </row>
    <row r="14" spans="1:17" x14ac:dyDescent="0.25">
      <c r="D14" s="17" t="s">
        <v>40</v>
      </c>
      <c r="E14" s="17">
        <f>SUM(E9:E13)</f>
        <v>43</v>
      </c>
      <c r="F14" s="17">
        <f>SUM(F9:F13)</f>
        <v>30</v>
      </c>
      <c r="G14" s="14"/>
      <c r="H14" s="17">
        <f>SUM(H9:H13)</f>
        <v>51</v>
      </c>
      <c r="I14" s="17">
        <f>SUM(I9:I13)</f>
        <v>32</v>
      </c>
      <c r="K14" s="17">
        <f>SUM(K9:K13)</f>
        <v>38</v>
      </c>
      <c r="L14" s="17">
        <f>SUM(L9:L13)</f>
        <v>33</v>
      </c>
    </row>
    <row r="16" spans="1:17" x14ac:dyDescent="0.25">
      <c r="D16" s="12" t="s">
        <v>53</v>
      </c>
      <c r="E16" s="17">
        <f>SUM(E14:F14)/B8</f>
        <v>7.3</v>
      </c>
    </row>
    <row r="17" spans="1:17" x14ac:dyDescent="0.25">
      <c r="D17" s="12" t="s">
        <v>42</v>
      </c>
      <c r="E17" s="17">
        <f>SUM(H14:I14)/B8</f>
        <v>8.3000000000000007</v>
      </c>
    </row>
    <row r="18" spans="1:17" x14ac:dyDescent="0.25">
      <c r="A18" s="3" t="s">
        <v>50</v>
      </c>
      <c r="B18" s="19">
        <f>(B9)*(B3)/(B2)</f>
        <v>547500000</v>
      </c>
      <c r="C18" s="31" t="s">
        <v>10</v>
      </c>
      <c r="D18" s="12" t="s">
        <v>43</v>
      </c>
      <c r="E18" s="17">
        <f>SUM(K14:L14)/B8</f>
        <v>7.1</v>
      </c>
    </row>
    <row r="19" spans="1:17" x14ac:dyDescent="0.25">
      <c r="A19" s="3" t="s">
        <v>51</v>
      </c>
      <c r="B19" s="19">
        <f>(B10)*(B3)/(B2)</f>
        <v>622500000.00000012</v>
      </c>
      <c r="C19" s="31" t="s">
        <v>10</v>
      </c>
    </row>
    <row r="20" spans="1:17" x14ac:dyDescent="0.25">
      <c r="A20" s="3" t="s">
        <v>52</v>
      </c>
      <c r="B20" s="19">
        <f>(B11)*(B3)/(B2)</f>
        <v>532500000</v>
      </c>
      <c r="C20" s="31" t="s">
        <v>10</v>
      </c>
    </row>
  </sheetData>
  <phoneticPr fontId="0" type="noConversion"/>
  <pageMargins left="0.7" right="0.7" top="0.75" bottom="0.75" header="0.3" footer="0.3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Q18"/>
  <sheetViews>
    <sheetView workbookViewId="0">
      <selection activeCell="O3" sqref="O3:O5"/>
    </sheetView>
  </sheetViews>
  <sheetFormatPr baseColWidth="10" defaultRowHeight="15" x14ac:dyDescent="0.25"/>
  <cols>
    <col min="3" max="3" width="12.7109375" bestFit="1" customWidth="1"/>
    <col min="4" max="4" width="12.7109375" customWidth="1"/>
    <col min="6" max="6" width="12.5703125" bestFit="1" customWidth="1"/>
    <col min="7" max="7" width="3.140625" customWidth="1"/>
    <col min="10" max="10" width="3.5703125" customWidth="1"/>
    <col min="13" max="13" width="12.5703125" bestFit="1" customWidth="1"/>
    <col min="15" max="15" width="14.85546875" bestFit="1" customWidth="1"/>
  </cols>
  <sheetData>
    <row r="2" spans="1:17" x14ac:dyDescent="0.25">
      <c r="A2" s="3" t="s">
        <v>1</v>
      </c>
      <c r="B2">
        <v>50</v>
      </c>
      <c r="C2" s="31" t="s">
        <v>59</v>
      </c>
      <c r="M2" s="46" t="s">
        <v>0</v>
      </c>
      <c r="N2" s="28" t="s">
        <v>13</v>
      </c>
      <c r="O2" s="28" t="s">
        <v>17</v>
      </c>
      <c r="P2" s="28" t="s">
        <v>11</v>
      </c>
      <c r="Q2" s="47" t="s">
        <v>12</v>
      </c>
    </row>
    <row r="3" spans="1:17" x14ac:dyDescent="0.25">
      <c r="A3" s="3" t="s">
        <v>2</v>
      </c>
      <c r="B3">
        <v>150</v>
      </c>
      <c r="C3" s="31" t="s">
        <v>4</v>
      </c>
      <c r="M3" s="48" t="s">
        <v>45</v>
      </c>
      <c r="N3" s="4">
        <v>1</v>
      </c>
      <c r="O3" s="25">
        <f>$B$13</f>
        <v>660000000</v>
      </c>
      <c r="P3" s="25">
        <f>AVERAGE(O3:O5)</f>
        <v>657500000</v>
      </c>
      <c r="Q3" s="39">
        <f>STDEV(O3:O5)</f>
        <v>78779756.282943651</v>
      </c>
    </row>
    <row r="4" spans="1:17" x14ac:dyDescent="0.25">
      <c r="A4" s="3"/>
      <c r="C4" s="31"/>
      <c r="M4" s="36"/>
      <c r="N4" s="4">
        <v>2</v>
      </c>
      <c r="O4" s="25">
        <f>$B$14</f>
        <v>577500000</v>
      </c>
      <c r="P4" s="4"/>
      <c r="Q4" s="40"/>
    </row>
    <row r="5" spans="1:17" x14ac:dyDescent="0.25">
      <c r="A5" s="3"/>
      <c r="C5" s="31"/>
      <c r="M5" s="37"/>
      <c r="N5" s="8">
        <v>3</v>
      </c>
      <c r="O5" s="29">
        <f>$B$15</f>
        <v>735000000</v>
      </c>
      <c r="P5" s="8"/>
      <c r="Q5" s="41"/>
    </row>
    <row r="6" spans="1:17" x14ac:dyDescent="0.25">
      <c r="A6" s="3" t="s">
        <v>5</v>
      </c>
      <c r="C6" s="31"/>
    </row>
    <row r="7" spans="1:17" x14ac:dyDescent="0.25">
      <c r="A7" s="3" t="s">
        <v>6</v>
      </c>
      <c r="B7">
        <v>100</v>
      </c>
      <c r="C7" s="31"/>
    </row>
    <row r="8" spans="1:17" ht="18" x14ac:dyDescent="0.35">
      <c r="A8" s="3" t="s">
        <v>7</v>
      </c>
      <c r="B8">
        <v>10</v>
      </c>
      <c r="C8" s="31"/>
      <c r="E8" s="16" t="s">
        <v>14</v>
      </c>
      <c r="F8" s="16" t="s">
        <v>15</v>
      </c>
      <c r="G8" s="15"/>
      <c r="H8" s="16" t="s">
        <v>35</v>
      </c>
      <c r="I8" s="16" t="s">
        <v>36</v>
      </c>
      <c r="K8" s="16" t="s">
        <v>37</v>
      </c>
      <c r="L8" s="16" t="s">
        <v>38</v>
      </c>
    </row>
    <row r="9" spans="1:17" x14ac:dyDescent="0.25">
      <c r="A9" s="3" t="s">
        <v>47</v>
      </c>
      <c r="B9" s="19">
        <f>(E16)*(250000)*(B7)</f>
        <v>220000000</v>
      </c>
      <c r="C9" s="32" t="s">
        <v>9</v>
      </c>
      <c r="E9" s="12">
        <v>8</v>
      </c>
      <c r="F9" s="12">
        <v>9</v>
      </c>
      <c r="G9" s="14"/>
      <c r="H9" s="12">
        <v>8</v>
      </c>
      <c r="I9" s="12">
        <v>5</v>
      </c>
      <c r="K9" s="12">
        <v>9</v>
      </c>
      <c r="L9" s="12">
        <v>12</v>
      </c>
    </row>
    <row r="10" spans="1:17" x14ac:dyDescent="0.25">
      <c r="A10" s="3" t="s">
        <v>48</v>
      </c>
      <c r="B10" s="19">
        <f>(E17)*(250000)*(B7)</f>
        <v>192500000</v>
      </c>
      <c r="C10" s="32" t="s">
        <v>9</v>
      </c>
      <c r="E10" s="12">
        <v>7</v>
      </c>
      <c r="F10" s="12">
        <v>17</v>
      </c>
      <c r="G10" s="14"/>
      <c r="H10" s="12">
        <v>7</v>
      </c>
      <c r="I10" s="12">
        <v>10</v>
      </c>
      <c r="K10" s="12">
        <v>6</v>
      </c>
      <c r="L10" s="12">
        <v>10</v>
      </c>
    </row>
    <row r="11" spans="1:17" x14ac:dyDescent="0.25">
      <c r="A11" s="3" t="s">
        <v>49</v>
      </c>
      <c r="B11" s="19">
        <f>(E18)*(250000)*(B7)</f>
        <v>245000000</v>
      </c>
      <c r="C11" s="32" t="s">
        <v>9</v>
      </c>
      <c r="E11" s="12">
        <v>4</v>
      </c>
      <c r="F11" s="12">
        <v>12</v>
      </c>
      <c r="G11" s="14"/>
      <c r="H11" s="12">
        <v>8</v>
      </c>
      <c r="I11" s="12">
        <v>9</v>
      </c>
      <c r="K11" s="12">
        <v>10</v>
      </c>
      <c r="L11" s="12">
        <v>10</v>
      </c>
    </row>
    <row r="12" spans="1:17" x14ac:dyDescent="0.25">
      <c r="B12" s="19"/>
      <c r="E12" s="12">
        <v>8</v>
      </c>
      <c r="F12" s="12">
        <v>7</v>
      </c>
      <c r="G12" s="14"/>
      <c r="H12" s="12">
        <v>12</v>
      </c>
      <c r="I12" s="12">
        <v>6</v>
      </c>
      <c r="K12" s="12">
        <v>9</v>
      </c>
      <c r="L12" s="12">
        <v>11</v>
      </c>
    </row>
    <row r="13" spans="1:17" x14ac:dyDescent="0.25">
      <c r="A13" s="3" t="s">
        <v>50</v>
      </c>
      <c r="B13" s="19">
        <f>(B9)*(B3)/(B2)</f>
        <v>660000000</v>
      </c>
      <c r="C13" t="s">
        <v>10</v>
      </c>
      <c r="E13" s="12">
        <v>6</v>
      </c>
      <c r="F13" s="12">
        <v>10</v>
      </c>
      <c r="G13" s="14"/>
      <c r="H13" s="12">
        <v>7</v>
      </c>
      <c r="I13" s="12">
        <v>5</v>
      </c>
      <c r="K13" s="12">
        <v>11</v>
      </c>
      <c r="L13" s="12">
        <v>10</v>
      </c>
    </row>
    <row r="14" spans="1:17" x14ac:dyDescent="0.25">
      <c r="A14" s="3" t="s">
        <v>51</v>
      </c>
      <c r="B14" s="19">
        <f>(B10)*(B3)/(B2)</f>
        <v>577500000</v>
      </c>
      <c r="C14" t="s">
        <v>10</v>
      </c>
      <c r="D14" s="17" t="s">
        <v>40</v>
      </c>
      <c r="E14" s="17">
        <f>SUM(E9:E13)</f>
        <v>33</v>
      </c>
      <c r="F14" s="17">
        <f>SUM(F9:F13)</f>
        <v>55</v>
      </c>
      <c r="G14" s="14"/>
      <c r="H14" s="17">
        <f>SUM(H9:H13)</f>
        <v>42</v>
      </c>
      <c r="I14" s="17">
        <f>SUM(I9:I13)</f>
        <v>35</v>
      </c>
      <c r="K14" s="17">
        <f>SUM(K9:K13)</f>
        <v>45</v>
      </c>
      <c r="L14" s="17">
        <f>SUM(L9:L13)</f>
        <v>53</v>
      </c>
    </row>
    <row r="15" spans="1:17" x14ac:dyDescent="0.25">
      <c r="A15" s="3" t="s">
        <v>52</v>
      </c>
      <c r="B15" s="19">
        <f>(B11)*(B3)/(B2)</f>
        <v>735000000</v>
      </c>
      <c r="C15" t="s">
        <v>10</v>
      </c>
    </row>
    <row r="16" spans="1:17" x14ac:dyDescent="0.25">
      <c r="D16" s="12" t="s">
        <v>41</v>
      </c>
      <c r="E16" s="17">
        <f>SUM(E14:F14)/B8</f>
        <v>8.8000000000000007</v>
      </c>
    </row>
    <row r="17" spans="4:17" x14ac:dyDescent="0.25">
      <c r="D17" s="12" t="s">
        <v>42</v>
      </c>
      <c r="E17" s="17">
        <f>SUM(H14:I14)/B8</f>
        <v>7.7</v>
      </c>
    </row>
    <row r="18" spans="4:17" x14ac:dyDescent="0.25">
      <c r="D18" s="12" t="s">
        <v>43</v>
      </c>
      <c r="E18" s="17">
        <f>SUM(K14:L14)/B8</f>
        <v>9.8000000000000007</v>
      </c>
    </row>
  </sheetData>
  <phoneticPr fontId="0" type="noConversion"/>
  <pageMargins left="0.7" right="0.7" top="0.75" bottom="0.75" header="0.3" footer="0.3"/>
  <pageSetup paperSize="9" orientation="portrait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E310E"/>
  </sheetPr>
  <dimension ref="A2:Q18"/>
  <sheetViews>
    <sheetView workbookViewId="0">
      <selection activeCell="O3" sqref="O3:O5"/>
    </sheetView>
  </sheetViews>
  <sheetFormatPr baseColWidth="10" defaultRowHeight="15" x14ac:dyDescent="0.25"/>
  <cols>
    <col min="3" max="3" width="13.140625" bestFit="1" customWidth="1"/>
    <col min="4" max="4" width="12.5703125" bestFit="1" customWidth="1"/>
    <col min="7" max="7" width="3.5703125" customWidth="1"/>
    <col min="10" max="10" width="3.85546875" customWidth="1"/>
    <col min="13" max="13" width="12.85546875" bestFit="1" customWidth="1"/>
    <col min="15" max="15" width="14.85546875" bestFit="1" customWidth="1"/>
  </cols>
  <sheetData>
    <row r="2" spans="1:17" x14ac:dyDescent="0.25">
      <c r="A2" s="3" t="s">
        <v>1</v>
      </c>
      <c r="B2">
        <v>50</v>
      </c>
      <c r="C2" s="31" t="s">
        <v>59</v>
      </c>
      <c r="M2" s="46" t="s">
        <v>0</v>
      </c>
      <c r="N2" s="28" t="s">
        <v>13</v>
      </c>
      <c r="O2" s="28" t="s">
        <v>17</v>
      </c>
      <c r="P2" s="28" t="s">
        <v>11</v>
      </c>
      <c r="Q2" s="47" t="s">
        <v>12</v>
      </c>
    </row>
    <row r="3" spans="1:17" x14ac:dyDescent="0.25">
      <c r="A3" s="3" t="s">
        <v>2</v>
      </c>
      <c r="B3">
        <v>150</v>
      </c>
      <c r="C3" s="31" t="s">
        <v>4</v>
      </c>
      <c r="M3" s="50" t="s">
        <v>44</v>
      </c>
      <c r="N3" s="4">
        <v>1</v>
      </c>
      <c r="O3" s="25">
        <f>$B$13</f>
        <v>780000000</v>
      </c>
      <c r="P3" s="25">
        <f>AVERAGE(O3:O5)</f>
        <v>895000000</v>
      </c>
      <c r="Q3" s="39">
        <f>STDEV(O3:O5)</f>
        <v>150249792.0131672</v>
      </c>
    </row>
    <row r="4" spans="1:17" x14ac:dyDescent="0.25">
      <c r="A4" s="3"/>
      <c r="C4" s="31"/>
      <c r="M4" s="36"/>
      <c r="N4" s="4">
        <v>2</v>
      </c>
      <c r="O4" s="25">
        <f>$B$14</f>
        <v>1065000000</v>
      </c>
      <c r="P4" s="4"/>
      <c r="Q4" s="40"/>
    </row>
    <row r="5" spans="1:17" x14ac:dyDescent="0.25">
      <c r="A5" s="3"/>
      <c r="C5" s="31"/>
      <c r="M5" s="37"/>
      <c r="N5" s="8">
        <v>3</v>
      </c>
      <c r="O5" s="29">
        <f>$B$15</f>
        <v>840000000</v>
      </c>
      <c r="P5" s="8"/>
      <c r="Q5" s="41"/>
    </row>
    <row r="6" spans="1:17" x14ac:dyDescent="0.25">
      <c r="A6" s="3" t="s">
        <v>5</v>
      </c>
      <c r="C6" s="31"/>
    </row>
    <row r="7" spans="1:17" x14ac:dyDescent="0.25">
      <c r="A7" s="3" t="s">
        <v>6</v>
      </c>
      <c r="B7">
        <v>100</v>
      </c>
      <c r="C7" s="31"/>
    </row>
    <row r="8" spans="1:17" ht="18" x14ac:dyDescent="0.35">
      <c r="A8" s="3" t="s">
        <v>7</v>
      </c>
      <c r="B8">
        <v>10</v>
      </c>
      <c r="C8" s="31"/>
      <c r="E8" s="16" t="s">
        <v>14</v>
      </c>
      <c r="F8" s="16" t="s">
        <v>15</v>
      </c>
      <c r="G8" s="45"/>
      <c r="H8" s="16" t="s">
        <v>35</v>
      </c>
      <c r="I8" s="16" t="s">
        <v>36</v>
      </c>
      <c r="J8" s="45"/>
      <c r="K8" s="16" t="s">
        <v>37</v>
      </c>
      <c r="L8" s="16" t="s">
        <v>38</v>
      </c>
    </row>
    <row r="9" spans="1:17" x14ac:dyDescent="0.25">
      <c r="A9" s="3" t="s">
        <v>47</v>
      </c>
      <c r="B9" s="19">
        <f>(E16)*(250000)*(B7)</f>
        <v>260000000</v>
      </c>
      <c r="C9" s="32" t="s">
        <v>9</v>
      </c>
      <c r="E9" s="12">
        <v>10</v>
      </c>
      <c r="F9" s="12">
        <v>16</v>
      </c>
      <c r="H9" s="12">
        <v>18</v>
      </c>
      <c r="I9" s="12">
        <v>16</v>
      </c>
      <c r="K9" s="12">
        <v>13</v>
      </c>
      <c r="L9" s="12">
        <v>8</v>
      </c>
    </row>
    <row r="10" spans="1:17" x14ac:dyDescent="0.25">
      <c r="A10" s="3" t="s">
        <v>48</v>
      </c>
      <c r="B10" s="19">
        <f>(E17)*(250000)*(B7)</f>
        <v>355000000</v>
      </c>
      <c r="C10" s="32" t="s">
        <v>9</v>
      </c>
      <c r="E10" s="12">
        <v>12</v>
      </c>
      <c r="F10" s="12">
        <v>10</v>
      </c>
      <c r="H10" s="12">
        <v>11</v>
      </c>
      <c r="I10" s="12">
        <v>15</v>
      </c>
      <c r="K10" s="12">
        <v>6</v>
      </c>
      <c r="L10" s="12">
        <v>10</v>
      </c>
    </row>
    <row r="11" spans="1:17" x14ac:dyDescent="0.25">
      <c r="A11" s="3" t="s">
        <v>49</v>
      </c>
      <c r="B11" s="19">
        <f>(E18)*(250000)*(B7)</f>
        <v>280000000</v>
      </c>
      <c r="C11" s="32" t="s">
        <v>9</v>
      </c>
      <c r="E11" s="12">
        <v>13</v>
      </c>
      <c r="F11" s="12">
        <v>5</v>
      </c>
      <c r="H11" s="12">
        <v>13</v>
      </c>
      <c r="I11" s="12">
        <v>19</v>
      </c>
      <c r="K11" s="12">
        <v>11</v>
      </c>
      <c r="L11" s="12">
        <v>14</v>
      </c>
    </row>
    <row r="12" spans="1:17" x14ac:dyDescent="0.25">
      <c r="A12" s="3"/>
      <c r="C12" s="31"/>
      <c r="E12" s="12">
        <v>8</v>
      </c>
      <c r="F12" s="12">
        <v>11</v>
      </c>
      <c r="H12" s="12">
        <v>14</v>
      </c>
      <c r="I12" s="12">
        <v>14</v>
      </c>
      <c r="K12" s="12">
        <v>12</v>
      </c>
      <c r="L12" s="12">
        <v>11</v>
      </c>
    </row>
    <row r="13" spans="1:17" x14ac:dyDescent="0.25">
      <c r="A13" s="3" t="s">
        <v>50</v>
      </c>
      <c r="B13" s="19">
        <f>(B9)*(B3)/(B2)</f>
        <v>780000000</v>
      </c>
      <c r="C13" s="31" t="s">
        <v>10</v>
      </c>
      <c r="E13" s="42">
        <v>11</v>
      </c>
      <c r="F13" s="42">
        <v>8</v>
      </c>
      <c r="H13" s="12">
        <v>11</v>
      </c>
      <c r="I13" s="12">
        <v>11</v>
      </c>
      <c r="K13" s="12">
        <v>16</v>
      </c>
      <c r="L13" s="12">
        <v>11</v>
      </c>
    </row>
    <row r="14" spans="1:17" x14ac:dyDescent="0.25">
      <c r="A14" s="3" t="s">
        <v>51</v>
      </c>
      <c r="B14" s="19">
        <f>(B10)*(B3)/(B2)</f>
        <v>1065000000</v>
      </c>
      <c r="C14" s="31" t="s">
        <v>10</v>
      </c>
      <c r="D14" s="17" t="s">
        <v>40</v>
      </c>
      <c r="E14" s="17">
        <f>SUM(E9:E13)</f>
        <v>54</v>
      </c>
      <c r="F14" s="17">
        <f>SUM(F9:F13)</f>
        <v>50</v>
      </c>
      <c r="H14" s="17">
        <f>SUM(H9:H13)</f>
        <v>67</v>
      </c>
      <c r="I14" s="17">
        <f>SUM(I9:I13)</f>
        <v>75</v>
      </c>
      <c r="K14" s="17">
        <f>SUM(K9:K13)</f>
        <v>58</v>
      </c>
      <c r="L14" s="17">
        <f>SUM(L9:L13)</f>
        <v>54</v>
      </c>
    </row>
    <row r="15" spans="1:17" x14ac:dyDescent="0.25">
      <c r="A15" s="3" t="s">
        <v>52</v>
      </c>
      <c r="B15" s="19">
        <f>(B11)*(B3)/(B2)</f>
        <v>840000000</v>
      </c>
      <c r="C15" s="31" t="s">
        <v>10</v>
      </c>
    </row>
    <row r="16" spans="1:17" x14ac:dyDescent="0.25">
      <c r="D16" s="12" t="s">
        <v>41</v>
      </c>
      <c r="E16" s="17">
        <f>SUM(E14:F14)/B8</f>
        <v>10.4</v>
      </c>
    </row>
    <row r="17" spans="4:17" x14ac:dyDescent="0.25">
      <c r="D17" s="12" t="s">
        <v>42</v>
      </c>
      <c r="E17" s="17">
        <f>SUM(H14:I14)/B8</f>
        <v>14.2</v>
      </c>
    </row>
    <row r="18" spans="4:17" x14ac:dyDescent="0.25">
      <c r="D18" s="12" t="s">
        <v>43</v>
      </c>
      <c r="E18" s="17">
        <f>SUM(K14:L14)/B8</f>
        <v>11.2</v>
      </c>
    </row>
  </sheetData>
  <phoneticPr fontId="0" type="noConversion"/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2:Q18"/>
  <sheetViews>
    <sheetView workbookViewId="0">
      <selection activeCell="O3" sqref="O3:O5"/>
    </sheetView>
  </sheetViews>
  <sheetFormatPr baseColWidth="10" defaultRowHeight="15" x14ac:dyDescent="0.25"/>
  <cols>
    <col min="3" max="3" width="13.140625" bestFit="1" customWidth="1"/>
    <col min="4" max="4" width="12.5703125" bestFit="1" customWidth="1"/>
    <col min="7" max="7" width="3.5703125" customWidth="1"/>
    <col min="10" max="10" width="3.85546875" customWidth="1"/>
    <col min="13" max="13" width="12.85546875" bestFit="1" customWidth="1"/>
    <col min="15" max="15" width="14.85546875" bestFit="1" customWidth="1"/>
  </cols>
  <sheetData>
    <row r="2" spans="1:17" x14ac:dyDescent="0.25">
      <c r="A2" s="3" t="s">
        <v>1</v>
      </c>
      <c r="B2">
        <v>50</v>
      </c>
      <c r="C2" s="31" t="s">
        <v>59</v>
      </c>
      <c r="M2" s="46" t="s">
        <v>0</v>
      </c>
      <c r="N2" s="28" t="s">
        <v>13</v>
      </c>
      <c r="O2" s="28" t="s">
        <v>17</v>
      </c>
      <c r="P2" s="28" t="s">
        <v>11</v>
      </c>
      <c r="Q2" s="47" t="s">
        <v>12</v>
      </c>
    </row>
    <row r="3" spans="1:17" x14ac:dyDescent="0.25">
      <c r="A3" s="3" t="s">
        <v>2</v>
      </c>
      <c r="B3">
        <v>150</v>
      </c>
      <c r="C3" s="31" t="s">
        <v>4</v>
      </c>
      <c r="M3" s="51" t="s">
        <v>55</v>
      </c>
      <c r="N3" s="4">
        <v>1</v>
      </c>
      <c r="O3" s="25">
        <f>$B$13</f>
        <v>630000000</v>
      </c>
      <c r="P3" s="25">
        <f>AVERAGE(O3:O5)</f>
        <v>732500000</v>
      </c>
      <c r="Q3" s="39">
        <f>STDEV(O3:O5)</f>
        <v>92567542.907868087</v>
      </c>
    </row>
    <row r="4" spans="1:17" x14ac:dyDescent="0.25">
      <c r="A4" s="3"/>
      <c r="C4" s="31"/>
      <c r="M4" s="36"/>
      <c r="N4" s="4">
        <v>2</v>
      </c>
      <c r="O4" s="25">
        <f>$B$14</f>
        <v>757500000</v>
      </c>
      <c r="P4" s="4"/>
      <c r="Q4" s="40"/>
    </row>
    <row r="5" spans="1:17" x14ac:dyDescent="0.25">
      <c r="A5" s="3"/>
      <c r="C5" s="31"/>
      <c r="M5" s="37"/>
      <c r="N5" s="8">
        <v>3</v>
      </c>
      <c r="O5" s="29">
        <f>$B$15</f>
        <v>810000000</v>
      </c>
      <c r="P5" s="8"/>
      <c r="Q5" s="41"/>
    </row>
    <row r="6" spans="1:17" x14ac:dyDescent="0.25">
      <c r="A6" s="3" t="s">
        <v>5</v>
      </c>
      <c r="C6" s="31"/>
    </row>
    <row r="7" spans="1:17" x14ac:dyDescent="0.25">
      <c r="A7" s="3" t="s">
        <v>6</v>
      </c>
      <c r="B7">
        <v>100</v>
      </c>
      <c r="C7" s="31"/>
    </row>
    <row r="8" spans="1:17" ht="18" x14ac:dyDescent="0.35">
      <c r="A8" s="3" t="s">
        <v>7</v>
      </c>
      <c r="B8">
        <v>10</v>
      </c>
      <c r="C8" s="31"/>
      <c r="E8" s="16" t="s">
        <v>14</v>
      </c>
      <c r="F8" s="16" t="s">
        <v>15</v>
      </c>
      <c r="G8" s="45"/>
      <c r="H8" s="16" t="s">
        <v>35</v>
      </c>
      <c r="I8" s="16" t="s">
        <v>36</v>
      </c>
      <c r="J8" s="45"/>
      <c r="K8" s="16" t="s">
        <v>37</v>
      </c>
      <c r="L8" s="16" t="s">
        <v>38</v>
      </c>
    </row>
    <row r="9" spans="1:17" x14ac:dyDescent="0.25">
      <c r="A9" s="3" t="s">
        <v>47</v>
      </c>
      <c r="B9" s="19">
        <f>(E16)*(250000)*(B7)</f>
        <v>210000000</v>
      </c>
      <c r="C9" s="32" t="s">
        <v>9</v>
      </c>
      <c r="E9" s="12">
        <v>12</v>
      </c>
      <c r="F9" s="12">
        <v>4</v>
      </c>
      <c r="H9" s="12">
        <v>10</v>
      </c>
      <c r="I9" s="12">
        <v>13</v>
      </c>
      <c r="K9" s="12">
        <v>12</v>
      </c>
      <c r="L9" s="12">
        <v>11</v>
      </c>
    </row>
    <row r="10" spans="1:17" x14ac:dyDescent="0.25">
      <c r="A10" s="3" t="s">
        <v>48</v>
      </c>
      <c r="B10" s="19">
        <f>(E17)*(250000)*(B7)</f>
        <v>252500000</v>
      </c>
      <c r="C10" s="32" t="s">
        <v>9</v>
      </c>
      <c r="E10" s="12">
        <v>9</v>
      </c>
      <c r="F10" s="12">
        <v>7</v>
      </c>
      <c r="H10" s="12">
        <v>9</v>
      </c>
      <c r="I10" s="12">
        <v>12</v>
      </c>
      <c r="K10" s="12">
        <v>8</v>
      </c>
      <c r="L10" s="12">
        <v>12</v>
      </c>
    </row>
    <row r="11" spans="1:17" x14ac:dyDescent="0.25">
      <c r="A11" s="3" t="s">
        <v>49</v>
      </c>
      <c r="B11" s="19">
        <f>(E18)*(250000)*(B7)</f>
        <v>270000000</v>
      </c>
      <c r="C11" s="32" t="s">
        <v>9</v>
      </c>
      <c r="E11" s="12">
        <v>12</v>
      </c>
      <c r="F11" s="12">
        <v>3</v>
      </c>
      <c r="H11" s="12">
        <v>12</v>
      </c>
      <c r="I11" s="12">
        <v>13</v>
      </c>
      <c r="K11" s="12">
        <v>14</v>
      </c>
      <c r="L11" s="12">
        <v>9</v>
      </c>
    </row>
    <row r="12" spans="1:17" x14ac:dyDescent="0.25">
      <c r="A12" s="3"/>
      <c r="C12" s="31"/>
      <c r="E12" s="12">
        <v>10</v>
      </c>
      <c r="F12" s="12">
        <v>12</v>
      </c>
      <c r="H12" s="12">
        <v>9</v>
      </c>
      <c r="I12" s="12">
        <v>10</v>
      </c>
      <c r="K12" s="12">
        <v>12</v>
      </c>
      <c r="L12" s="12">
        <v>6</v>
      </c>
    </row>
    <row r="13" spans="1:17" x14ac:dyDescent="0.25">
      <c r="A13" s="3" t="s">
        <v>50</v>
      </c>
      <c r="B13" s="19">
        <f>(B9)*(B3)/(B2)</f>
        <v>630000000</v>
      </c>
      <c r="C13" s="31" t="s">
        <v>10</v>
      </c>
      <c r="E13" s="42">
        <v>5</v>
      </c>
      <c r="F13" s="42">
        <v>10</v>
      </c>
      <c r="H13" s="12">
        <v>7</v>
      </c>
      <c r="I13" s="12">
        <v>6</v>
      </c>
      <c r="K13" s="12">
        <v>16</v>
      </c>
      <c r="L13" s="12">
        <v>8</v>
      </c>
    </row>
    <row r="14" spans="1:17" x14ac:dyDescent="0.25">
      <c r="A14" s="3" t="s">
        <v>51</v>
      </c>
      <c r="B14" s="19">
        <f>(B10)*(B3)/(B2)</f>
        <v>757500000</v>
      </c>
      <c r="C14" s="31" t="s">
        <v>10</v>
      </c>
      <c r="D14" s="17" t="s">
        <v>40</v>
      </c>
      <c r="E14" s="17">
        <f>SUM(E9:E13)</f>
        <v>48</v>
      </c>
      <c r="F14" s="17">
        <f>SUM(F9:F13)</f>
        <v>36</v>
      </c>
      <c r="H14" s="17">
        <f>SUM(H9:H13)</f>
        <v>47</v>
      </c>
      <c r="I14" s="17">
        <f>SUM(I9:I13)</f>
        <v>54</v>
      </c>
      <c r="K14" s="17">
        <f>SUM(K9:K13)</f>
        <v>62</v>
      </c>
      <c r="L14" s="17">
        <f>SUM(L9:L13)</f>
        <v>46</v>
      </c>
    </row>
    <row r="15" spans="1:17" x14ac:dyDescent="0.25">
      <c r="A15" s="3" t="s">
        <v>52</v>
      </c>
      <c r="B15" s="19">
        <f>(B11)*(B3)/(B2)</f>
        <v>810000000</v>
      </c>
      <c r="C15" s="31" t="s">
        <v>10</v>
      </c>
    </row>
    <row r="16" spans="1:17" x14ac:dyDescent="0.25">
      <c r="D16" s="12" t="s">
        <v>41</v>
      </c>
      <c r="E16" s="17">
        <f>SUM(E14:F14)/B8</f>
        <v>8.4</v>
      </c>
    </row>
    <row r="17" spans="4:17" x14ac:dyDescent="0.25">
      <c r="D17" s="12" t="s">
        <v>42</v>
      </c>
      <c r="E17" s="17">
        <f>SUM(H14:I14)/B8</f>
        <v>10.1</v>
      </c>
    </row>
    <row r="18" spans="4:17" x14ac:dyDescent="0.25">
      <c r="D18" s="12" t="s">
        <v>43</v>
      </c>
      <c r="E18" s="17">
        <f>SUM(K14:L14)/B8</f>
        <v>10.8</v>
      </c>
    </row>
  </sheetData>
  <phoneticPr fontId="0" type="noConversion"/>
  <pageMargins left="0.7" right="0.7" top="0.75" bottom="0.75" header="0.3" footer="0.3"/>
  <pageSetup paperSize="9" orientation="portrait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2:Q18"/>
  <sheetViews>
    <sheetView workbookViewId="0">
      <selection activeCell="O3" sqref="O3:O5"/>
    </sheetView>
  </sheetViews>
  <sheetFormatPr baseColWidth="10" defaultRowHeight="15" x14ac:dyDescent="0.25"/>
  <cols>
    <col min="3" max="3" width="12.7109375" bestFit="1" customWidth="1"/>
    <col min="4" max="4" width="12.5703125" bestFit="1" customWidth="1"/>
    <col min="7" max="7" width="3.5703125" customWidth="1"/>
    <col min="10" max="10" width="3.85546875" customWidth="1"/>
    <col min="13" max="13" width="12.5703125" bestFit="1" customWidth="1"/>
    <col min="15" max="15" width="14.85546875" bestFit="1" customWidth="1"/>
  </cols>
  <sheetData>
    <row r="2" spans="1:17" x14ac:dyDescent="0.25">
      <c r="A2" s="3" t="s">
        <v>1</v>
      </c>
      <c r="B2">
        <v>50</v>
      </c>
      <c r="C2" s="31" t="s">
        <v>3</v>
      </c>
      <c r="M2" s="46" t="s">
        <v>0</v>
      </c>
      <c r="N2" s="28" t="s">
        <v>13</v>
      </c>
      <c r="O2" s="28" t="s">
        <v>17</v>
      </c>
      <c r="P2" s="28" t="s">
        <v>11</v>
      </c>
      <c r="Q2" s="47" t="s">
        <v>12</v>
      </c>
    </row>
    <row r="3" spans="1:17" x14ac:dyDescent="0.25">
      <c r="A3" s="3" t="s">
        <v>2</v>
      </c>
      <c r="B3">
        <v>150</v>
      </c>
      <c r="C3" s="31" t="s">
        <v>4</v>
      </c>
      <c r="M3" s="49" t="s">
        <v>46</v>
      </c>
      <c r="N3" s="4">
        <v>1</v>
      </c>
      <c r="O3" s="25">
        <f>$B$13</f>
        <v>885000000</v>
      </c>
      <c r="P3" s="25">
        <f>AVERAGE(O3:O5)</f>
        <v>820000000</v>
      </c>
      <c r="Q3" s="39">
        <f>STDEV(O3:O5)</f>
        <v>99874921.777190894</v>
      </c>
    </row>
    <row r="4" spans="1:17" x14ac:dyDescent="0.25">
      <c r="A4" s="3"/>
      <c r="C4" s="31"/>
      <c r="M4" s="36"/>
      <c r="N4" s="4">
        <v>2</v>
      </c>
      <c r="O4" s="25">
        <f>$B$14</f>
        <v>705000000</v>
      </c>
      <c r="P4" s="4"/>
      <c r="Q4" s="40"/>
    </row>
    <row r="5" spans="1:17" x14ac:dyDescent="0.25">
      <c r="A5" s="3"/>
      <c r="C5" s="31"/>
      <c r="M5" s="37"/>
      <c r="N5" s="8">
        <v>3</v>
      </c>
      <c r="O5" s="29">
        <f>$B$15</f>
        <v>870000000</v>
      </c>
      <c r="P5" s="8"/>
      <c r="Q5" s="41"/>
    </row>
    <row r="6" spans="1:17" x14ac:dyDescent="0.25">
      <c r="A6" s="3" t="s">
        <v>5</v>
      </c>
      <c r="C6" s="31"/>
    </row>
    <row r="7" spans="1:17" x14ac:dyDescent="0.25">
      <c r="A7" s="3" t="s">
        <v>6</v>
      </c>
      <c r="B7">
        <v>100</v>
      </c>
      <c r="C7" s="31"/>
    </row>
    <row r="8" spans="1:17" ht="18" x14ac:dyDescent="0.35">
      <c r="A8" s="3" t="s">
        <v>7</v>
      </c>
      <c r="B8">
        <v>10</v>
      </c>
      <c r="C8" s="31"/>
      <c r="E8" s="16" t="s">
        <v>14</v>
      </c>
      <c r="F8" s="16" t="s">
        <v>15</v>
      </c>
      <c r="G8" s="45"/>
      <c r="H8" s="16" t="s">
        <v>35</v>
      </c>
      <c r="I8" s="16" t="s">
        <v>36</v>
      </c>
      <c r="J8" s="45"/>
      <c r="K8" s="16" t="s">
        <v>37</v>
      </c>
      <c r="L8" s="16" t="s">
        <v>38</v>
      </c>
    </row>
    <row r="9" spans="1:17" x14ac:dyDescent="0.25">
      <c r="A9" s="3" t="s">
        <v>47</v>
      </c>
      <c r="B9" s="19">
        <f>(E16)*(250000)*(B7)</f>
        <v>295000000</v>
      </c>
      <c r="C9" s="32" t="s">
        <v>9</v>
      </c>
      <c r="E9" s="12">
        <v>8</v>
      </c>
      <c r="F9" s="12">
        <v>5</v>
      </c>
      <c r="H9" s="12">
        <v>17</v>
      </c>
      <c r="I9" s="12">
        <v>13</v>
      </c>
      <c r="K9" s="12">
        <v>10</v>
      </c>
      <c r="L9" s="12">
        <v>17</v>
      </c>
    </row>
    <row r="10" spans="1:17" x14ac:dyDescent="0.25">
      <c r="A10" s="3" t="s">
        <v>48</v>
      </c>
      <c r="B10" s="19">
        <f>(E17)*(250000)*(B7)</f>
        <v>235000000</v>
      </c>
      <c r="C10" s="32" t="s">
        <v>9</v>
      </c>
      <c r="E10" s="12">
        <v>4</v>
      </c>
      <c r="F10" s="12">
        <v>7</v>
      </c>
      <c r="H10" s="12">
        <v>13</v>
      </c>
      <c r="I10" s="12">
        <v>8</v>
      </c>
      <c r="K10" s="12">
        <v>13</v>
      </c>
      <c r="L10" s="12">
        <v>14</v>
      </c>
    </row>
    <row r="11" spans="1:17" x14ac:dyDescent="0.25">
      <c r="A11" s="3" t="s">
        <v>49</v>
      </c>
      <c r="B11" s="19">
        <f>(E18)*(250000)*(B7)</f>
        <v>290000000</v>
      </c>
      <c r="C11" s="32" t="s">
        <v>9</v>
      </c>
      <c r="E11" s="12">
        <v>6</v>
      </c>
      <c r="F11" s="12">
        <v>5</v>
      </c>
      <c r="H11" s="12">
        <v>11</v>
      </c>
      <c r="I11" s="12">
        <v>13</v>
      </c>
      <c r="K11" s="12">
        <v>11</v>
      </c>
      <c r="L11" s="12">
        <v>13</v>
      </c>
    </row>
    <row r="12" spans="1:17" x14ac:dyDescent="0.25">
      <c r="C12" s="31"/>
      <c r="E12" s="12">
        <v>8</v>
      </c>
      <c r="F12" s="12">
        <v>4</v>
      </c>
      <c r="H12" s="12">
        <v>16</v>
      </c>
      <c r="I12" s="12">
        <v>16</v>
      </c>
      <c r="K12" s="12">
        <v>19</v>
      </c>
      <c r="L12" s="12">
        <v>15</v>
      </c>
    </row>
    <row r="13" spans="1:17" x14ac:dyDescent="0.25">
      <c r="A13" s="3" t="s">
        <v>50</v>
      </c>
      <c r="B13" s="19">
        <f>(B9*B3)/(B2)</f>
        <v>885000000</v>
      </c>
      <c r="C13" s="31" t="s">
        <v>10</v>
      </c>
      <c r="E13" s="42">
        <v>9</v>
      </c>
      <c r="F13" s="42">
        <v>10</v>
      </c>
      <c r="H13" s="12">
        <v>10</v>
      </c>
      <c r="I13" s="12">
        <v>8</v>
      </c>
      <c r="K13" s="12">
        <v>12</v>
      </c>
      <c r="L13" s="12">
        <v>13</v>
      </c>
    </row>
    <row r="14" spans="1:17" x14ac:dyDescent="0.25">
      <c r="A14" s="3" t="s">
        <v>51</v>
      </c>
      <c r="B14" s="19">
        <f>(B10)*(B3)/(B2)</f>
        <v>705000000</v>
      </c>
      <c r="C14" s="31" t="s">
        <v>10</v>
      </c>
      <c r="D14" s="17" t="s">
        <v>40</v>
      </c>
      <c r="E14" s="17">
        <f>SUM(E9:E13)</f>
        <v>35</v>
      </c>
      <c r="F14" s="17">
        <f>SUM(F9:F13)</f>
        <v>31</v>
      </c>
      <c r="H14" s="17">
        <f>SUM(H9:H13)</f>
        <v>67</v>
      </c>
      <c r="I14" s="17">
        <f>SUM(I9:I13)</f>
        <v>58</v>
      </c>
      <c r="K14" s="17">
        <f>SUM(K9:K13)</f>
        <v>65</v>
      </c>
      <c r="L14" s="17">
        <f>SUM(L9:L13)</f>
        <v>72</v>
      </c>
    </row>
    <row r="15" spans="1:17" x14ac:dyDescent="0.25">
      <c r="A15" s="3" t="s">
        <v>52</v>
      </c>
      <c r="B15" s="19">
        <f>(B11)*(B3)/(B2)</f>
        <v>870000000</v>
      </c>
      <c r="C15" s="31" t="s">
        <v>10</v>
      </c>
    </row>
    <row r="16" spans="1:17" x14ac:dyDescent="0.25">
      <c r="D16" s="12" t="s">
        <v>41</v>
      </c>
      <c r="E16" s="59">
        <v>11.8</v>
      </c>
      <c r="H16">
        <v>13.1</v>
      </c>
    </row>
    <row r="17" spans="4:17" x14ac:dyDescent="0.25">
      <c r="D17" s="12" t="s">
        <v>42</v>
      </c>
      <c r="E17" s="17">
        <v>9.4</v>
      </c>
      <c r="H17">
        <v>12.5</v>
      </c>
    </row>
    <row r="18" spans="4:17" x14ac:dyDescent="0.25">
      <c r="D18" s="12" t="s">
        <v>43</v>
      </c>
      <c r="E18" s="17">
        <v>11.6</v>
      </c>
      <c r="H18">
        <v>13.7</v>
      </c>
    </row>
  </sheetData>
  <phoneticPr fontId="0" type="noConversion"/>
  <pageMargins left="0.7" right="0.7" top="0.75" bottom="0.75" header="0.3" footer="0.3"/>
  <pageSetup orientation="portrait" horizontalDpi="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2:Q18"/>
  <sheetViews>
    <sheetView workbookViewId="0">
      <selection activeCell="O3" sqref="O3:O5"/>
    </sheetView>
  </sheetViews>
  <sheetFormatPr baseColWidth="10" defaultRowHeight="15" x14ac:dyDescent="0.25"/>
  <cols>
    <col min="3" max="3" width="13.140625" bestFit="1" customWidth="1"/>
    <col min="4" max="4" width="12.5703125" bestFit="1" customWidth="1"/>
    <col min="7" max="7" width="3.5703125" customWidth="1"/>
    <col min="10" max="10" width="3.85546875" customWidth="1"/>
    <col min="13" max="13" width="12.85546875" bestFit="1" customWidth="1"/>
    <col min="15" max="15" width="14.85546875" bestFit="1" customWidth="1"/>
  </cols>
  <sheetData>
    <row r="2" spans="1:17" x14ac:dyDescent="0.25">
      <c r="A2" t="s">
        <v>1</v>
      </c>
      <c r="B2">
        <v>50</v>
      </c>
      <c r="C2" s="31" t="s">
        <v>3</v>
      </c>
      <c r="M2" s="46" t="s">
        <v>0</v>
      </c>
      <c r="N2" s="28" t="s">
        <v>13</v>
      </c>
      <c r="O2" s="28" t="s">
        <v>17</v>
      </c>
      <c r="P2" s="28" t="s">
        <v>11</v>
      </c>
      <c r="Q2" s="47" t="s">
        <v>12</v>
      </c>
    </row>
    <row r="3" spans="1:17" x14ac:dyDescent="0.25">
      <c r="A3" t="s">
        <v>2</v>
      </c>
      <c r="B3">
        <v>150</v>
      </c>
      <c r="C3" s="31" t="s">
        <v>4</v>
      </c>
      <c r="M3" s="52" t="s">
        <v>54</v>
      </c>
      <c r="N3" s="4">
        <v>1</v>
      </c>
      <c r="O3" s="25">
        <f>$B$13</f>
        <v>577500000</v>
      </c>
      <c r="P3" s="25">
        <f>AVERAGE(O3:O5)</f>
        <v>635000000</v>
      </c>
      <c r="Q3" s="39">
        <f>STDEV(O3:O5)</f>
        <v>69686799.323831767</v>
      </c>
    </row>
    <row r="4" spans="1:17" x14ac:dyDescent="0.25">
      <c r="C4" s="31"/>
      <c r="M4" s="36"/>
      <c r="N4" s="4">
        <v>2</v>
      </c>
      <c r="O4" s="25">
        <f>$B$14</f>
        <v>712500000</v>
      </c>
      <c r="P4" s="4"/>
      <c r="Q4" s="40"/>
    </row>
    <row r="5" spans="1:17" x14ac:dyDescent="0.25">
      <c r="C5" s="31"/>
      <c r="M5" s="37"/>
      <c r="N5" s="8">
        <v>3</v>
      </c>
      <c r="O5" s="29">
        <f>$B$15</f>
        <v>614999999.99999988</v>
      </c>
      <c r="P5" s="8"/>
      <c r="Q5" s="41"/>
    </row>
    <row r="6" spans="1:17" x14ac:dyDescent="0.25">
      <c r="A6" t="s">
        <v>5</v>
      </c>
      <c r="C6" s="31"/>
    </row>
    <row r="7" spans="1:17" x14ac:dyDescent="0.25">
      <c r="A7" t="s">
        <v>6</v>
      </c>
      <c r="B7">
        <v>100</v>
      </c>
      <c r="C7" s="31"/>
    </row>
    <row r="8" spans="1:17" ht="18" x14ac:dyDescent="0.35">
      <c r="A8" t="s">
        <v>7</v>
      </c>
      <c r="B8">
        <v>10</v>
      </c>
      <c r="C8" s="31"/>
      <c r="E8" s="16" t="s">
        <v>14</v>
      </c>
      <c r="F8" s="16" t="s">
        <v>15</v>
      </c>
      <c r="G8" s="45"/>
      <c r="H8" s="16" t="s">
        <v>35</v>
      </c>
      <c r="I8" s="16" t="s">
        <v>36</v>
      </c>
      <c r="J8" s="45"/>
      <c r="K8" s="16" t="s">
        <v>37</v>
      </c>
      <c r="L8" s="16" t="s">
        <v>38</v>
      </c>
    </row>
    <row r="9" spans="1:17" x14ac:dyDescent="0.25">
      <c r="A9" t="s">
        <v>47</v>
      </c>
      <c r="B9" s="19">
        <f>(E16)*(250000)*(B7)</f>
        <v>192500000</v>
      </c>
      <c r="C9" s="32" t="s">
        <v>9</v>
      </c>
      <c r="E9" s="12">
        <v>8</v>
      </c>
      <c r="F9" s="12">
        <v>8</v>
      </c>
      <c r="H9" s="12">
        <v>9</v>
      </c>
      <c r="I9" s="12">
        <v>10</v>
      </c>
      <c r="K9" s="12">
        <v>11</v>
      </c>
      <c r="L9" s="12">
        <v>12</v>
      </c>
    </row>
    <row r="10" spans="1:17" x14ac:dyDescent="0.25">
      <c r="A10" t="s">
        <v>48</v>
      </c>
      <c r="B10" s="19">
        <f>(E17)*(250000)*(B7)</f>
        <v>237500000</v>
      </c>
      <c r="C10" s="32" t="s">
        <v>9</v>
      </c>
      <c r="E10" s="12">
        <v>12</v>
      </c>
      <c r="F10" s="12">
        <v>4</v>
      </c>
      <c r="H10" s="12">
        <v>12</v>
      </c>
      <c r="I10" s="12">
        <v>12</v>
      </c>
      <c r="K10" s="12">
        <v>16</v>
      </c>
      <c r="L10" s="12">
        <v>8</v>
      </c>
    </row>
    <row r="11" spans="1:17" x14ac:dyDescent="0.25">
      <c r="A11" t="s">
        <v>49</v>
      </c>
      <c r="B11" s="19">
        <f>(E18)*(250000)*(B7)</f>
        <v>204999999.99999997</v>
      </c>
      <c r="C11" s="32" t="s">
        <v>9</v>
      </c>
      <c r="E11" s="60">
        <v>6</v>
      </c>
      <c r="F11" s="12">
        <v>11</v>
      </c>
      <c r="H11" s="12">
        <v>15</v>
      </c>
      <c r="I11" s="12">
        <v>13</v>
      </c>
      <c r="K11" s="12">
        <v>20</v>
      </c>
      <c r="L11" s="12">
        <v>11</v>
      </c>
    </row>
    <row r="12" spans="1:17" x14ac:dyDescent="0.25">
      <c r="C12" s="31"/>
      <c r="E12" s="12">
        <v>9</v>
      </c>
      <c r="F12" s="60">
        <v>4</v>
      </c>
      <c r="H12" s="12">
        <v>7</v>
      </c>
      <c r="I12" s="12">
        <v>8</v>
      </c>
      <c r="K12" s="12">
        <v>13</v>
      </c>
      <c r="L12" s="12">
        <v>18</v>
      </c>
    </row>
    <row r="13" spans="1:17" x14ac:dyDescent="0.25">
      <c r="A13" t="s">
        <v>50</v>
      </c>
      <c r="B13" s="19">
        <f>(B9*B3)/(B2)</f>
        <v>577500000</v>
      </c>
      <c r="C13" s="31" t="s">
        <v>10</v>
      </c>
      <c r="E13" s="42">
        <v>8</v>
      </c>
      <c r="F13" s="42">
        <v>7</v>
      </c>
      <c r="H13" s="12">
        <v>12</v>
      </c>
      <c r="I13" s="12">
        <v>13</v>
      </c>
      <c r="K13" s="12">
        <v>11</v>
      </c>
      <c r="L13" s="12">
        <v>16</v>
      </c>
    </row>
    <row r="14" spans="1:17" x14ac:dyDescent="0.25">
      <c r="A14" t="s">
        <v>51</v>
      </c>
      <c r="B14" s="19">
        <f>(B10*B3)/(B2)</f>
        <v>712500000</v>
      </c>
      <c r="C14" s="31" t="s">
        <v>10</v>
      </c>
      <c r="D14" s="17" t="s">
        <v>40</v>
      </c>
      <c r="E14" s="17">
        <f>SUM(E9:E13)</f>
        <v>43</v>
      </c>
      <c r="F14" s="17">
        <f>SUM(F9:F13)</f>
        <v>34</v>
      </c>
      <c r="H14" s="17">
        <f>SUM(H9:H13)</f>
        <v>55</v>
      </c>
      <c r="I14" s="17">
        <f>SUM(I9:I13)</f>
        <v>56</v>
      </c>
      <c r="K14" s="17">
        <f>SUM(K9:K13)</f>
        <v>71</v>
      </c>
      <c r="L14" s="17">
        <f>SUM(L9:L13)</f>
        <v>65</v>
      </c>
    </row>
    <row r="15" spans="1:17" x14ac:dyDescent="0.25">
      <c r="A15" t="s">
        <v>52</v>
      </c>
      <c r="B15" s="19">
        <f>(B11*B3)/(B2)</f>
        <v>614999999.99999988</v>
      </c>
      <c r="C15" s="31" t="s">
        <v>10</v>
      </c>
    </row>
    <row r="16" spans="1:17" x14ac:dyDescent="0.25">
      <c r="D16" s="12" t="s">
        <v>41</v>
      </c>
      <c r="E16" s="17">
        <v>7.7</v>
      </c>
      <c r="H16">
        <v>7.7</v>
      </c>
    </row>
    <row r="17" spans="4:17" x14ac:dyDescent="0.25">
      <c r="D17" s="12" t="s">
        <v>42</v>
      </c>
      <c r="E17" s="17">
        <v>9.5</v>
      </c>
      <c r="H17">
        <v>11.1</v>
      </c>
    </row>
    <row r="18" spans="4:17" x14ac:dyDescent="0.25">
      <c r="D18" s="12" t="s">
        <v>43</v>
      </c>
      <c r="E18" s="17">
        <v>8.1999999999999993</v>
      </c>
      <c r="H18">
        <v>13.6</v>
      </c>
    </row>
  </sheetData>
  <phoneticPr fontId="0" type="noConversion"/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0D34"/>
  </sheetPr>
  <dimension ref="A4:T13"/>
  <sheetViews>
    <sheetView topLeftCell="A7" workbookViewId="0">
      <selection activeCell="S38" sqref="S38"/>
    </sheetView>
  </sheetViews>
  <sheetFormatPr baseColWidth="10" defaultRowHeight="15" x14ac:dyDescent="0.25"/>
  <cols>
    <col min="1" max="1" width="12.85546875" bestFit="1" customWidth="1"/>
  </cols>
  <sheetData>
    <row r="4" spans="1:20" x14ac:dyDescent="0.25">
      <c r="A4" s="44" t="s">
        <v>56</v>
      </c>
      <c r="B4" s="44" t="s">
        <v>57</v>
      </c>
      <c r="C4" s="54" t="s">
        <v>58</v>
      </c>
      <c r="N4" s="12" t="s">
        <v>60</v>
      </c>
      <c r="O4" s="58">
        <v>567500000</v>
      </c>
      <c r="P4" s="33">
        <v>48218253.80496484</v>
      </c>
      <c r="Q4" s="19">
        <f t="shared" ref="Q4:Q9" si="0">O4-P4</f>
        <v>519281746.19503516</v>
      </c>
      <c r="R4" s="19">
        <f t="shared" ref="R4:R9" si="1">O4+P4</f>
        <v>615718253.80496478</v>
      </c>
      <c r="T4" t="s">
        <v>69</v>
      </c>
    </row>
    <row r="5" spans="1:20" x14ac:dyDescent="0.25">
      <c r="A5" s="12" t="s">
        <v>60</v>
      </c>
      <c r="B5" s="58">
        <f>AMECA!$P$3</f>
        <v>567500000</v>
      </c>
      <c r="C5" s="33">
        <f>AMECA!$Q$3</f>
        <v>48218253.804965436</v>
      </c>
      <c r="D5" s="53"/>
      <c r="N5" s="12" t="s">
        <v>63</v>
      </c>
      <c r="O5" s="58">
        <v>732500000</v>
      </c>
      <c r="P5" s="33">
        <v>92567542.907868087</v>
      </c>
      <c r="Q5" s="19">
        <f t="shared" si="0"/>
        <v>639932457.09213185</v>
      </c>
      <c r="R5" s="19">
        <f t="shared" si="1"/>
        <v>825067542.90786815</v>
      </c>
      <c r="S5" t="s">
        <v>68</v>
      </c>
    </row>
    <row r="6" spans="1:20" x14ac:dyDescent="0.25">
      <c r="A6" s="12" t="s">
        <v>63</v>
      </c>
      <c r="B6" s="58">
        <f>TEXCOCO!$P$3</f>
        <v>732500000</v>
      </c>
      <c r="C6" s="33">
        <f>TEXCOCO!$Q$3</f>
        <v>92567542.907868087</v>
      </c>
      <c r="N6" s="12" t="s">
        <v>64</v>
      </c>
      <c r="O6" s="58">
        <v>820000000</v>
      </c>
      <c r="P6" s="39">
        <v>45000000</v>
      </c>
      <c r="Q6" s="19">
        <f t="shared" si="0"/>
        <v>775000000</v>
      </c>
      <c r="R6" s="19">
        <f t="shared" si="1"/>
        <v>865000000</v>
      </c>
      <c r="S6" t="s">
        <v>67</v>
      </c>
      <c r="T6" t="s">
        <v>68</v>
      </c>
    </row>
    <row r="7" spans="1:20" x14ac:dyDescent="0.25">
      <c r="A7" s="61" t="s">
        <v>64</v>
      </c>
      <c r="B7" s="62">
        <f>'T. AIRE'!$P$3</f>
        <v>820000000</v>
      </c>
      <c r="C7" s="63">
        <f>'T. AIRE'!$Q$3</f>
        <v>99874921.777190894</v>
      </c>
      <c r="D7">
        <v>0</v>
      </c>
      <c r="N7" s="12" t="s">
        <v>62</v>
      </c>
      <c r="O7" s="58">
        <v>895000000</v>
      </c>
      <c r="P7" s="33">
        <v>30000000</v>
      </c>
      <c r="Q7" s="19">
        <f t="shared" si="0"/>
        <v>865000000</v>
      </c>
      <c r="R7" s="19">
        <f t="shared" si="1"/>
        <v>925000000</v>
      </c>
      <c r="S7" t="s">
        <v>67</v>
      </c>
    </row>
    <row r="8" spans="1:20" x14ac:dyDescent="0.25">
      <c r="A8" s="61" t="s">
        <v>62</v>
      </c>
      <c r="B8" s="62">
        <f>CHICONCUAC!$P$3</f>
        <v>895000000</v>
      </c>
      <c r="C8" s="63">
        <f>CHICONCUAC!$Q$3</f>
        <v>150249792.0131672</v>
      </c>
      <c r="N8" s="12" t="s">
        <v>61</v>
      </c>
      <c r="O8" s="58">
        <v>657500000</v>
      </c>
      <c r="P8" s="33">
        <v>78779756.282943651</v>
      </c>
      <c r="Q8" s="19">
        <f t="shared" si="0"/>
        <v>578720243.71705639</v>
      </c>
      <c r="R8" s="19">
        <f t="shared" si="1"/>
        <v>736279756.28294361</v>
      </c>
      <c r="S8" t="s">
        <v>68</v>
      </c>
      <c r="T8" t="s">
        <v>69</v>
      </c>
    </row>
    <row r="9" spans="1:20" x14ac:dyDescent="0.25">
      <c r="A9" s="12" t="s">
        <v>61</v>
      </c>
      <c r="B9" s="58">
        <f>CHALCO!$P$3</f>
        <v>657500000</v>
      </c>
      <c r="C9" s="33">
        <f>CHALCO!$Q$3</f>
        <v>78779756.282943651</v>
      </c>
      <c r="D9">
        <v>0</v>
      </c>
      <c r="N9" s="12" t="s">
        <v>65</v>
      </c>
      <c r="O9" s="58">
        <v>640000000</v>
      </c>
      <c r="P9" s="33">
        <v>67500000</v>
      </c>
      <c r="Q9" s="19">
        <f t="shared" si="0"/>
        <v>572500000</v>
      </c>
      <c r="R9" s="19">
        <f t="shared" si="1"/>
        <v>707500000</v>
      </c>
      <c r="S9" t="s">
        <v>68</v>
      </c>
      <c r="T9" t="s">
        <v>69</v>
      </c>
    </row>
    <row r="10" spans="1:20" x14ac:dyDescent="0.25">
      <c r="A10" s="61" t="s">
        <v>65</v>
      </c>
      <c r="B10" s="62">
        <f>METASIN!$P$3</f>
        <v>635000000</v>
      </c>
      <c r="C10" s="63">
        <f>METASIN!$Q$3</f>
        <v>69686799.323831767</v>
      </c>
      <c r="D10">
        <v>0</v>
      </c>
    </row>
    <row r="11" spans="1:20" x14ac:dyDescent="0.25">
      <c r="D11" t="s">
        <v>66</v>
      </c>
    </row>
    <row r="13" spans="1:20" x14ac:dyDescent="0.25">
      <c r="A13" s="19">
        <f>AVERAGE(B5,B6,B7,B9)</f>
        <v>694375000</v>
      </c>
    </row>
  </sheetData>
  <phoneticPr fontId="0" type="noConversion"/>
  <pageMargins left="0.7" right="0.7" top="0.75" bottom="0.75" header="0.3" footer="0.3"/>
  <pageSetup paperSize="0" orientation="portrait" horizontalDpi="0" verticalDpi="0" copies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PARA INOCULAR EN ARROZ</vt:lpstr>
      <vt:lpstr>PRODUCCIÓN M. anisopliae</vt:lpstr>
      <vt:lpstr>AMECA</vt:lpstr>
      <vt:lpstr>CHALCO</vt:lpstr>
      <vt:lpstr>CHICONCUAC</vt:lpstr>
      <vt:lpstr>TEXCOCO</vt:lpstr>
      <vt:lpstr>T. AIRE</vt:lpstr>
      <vt:lpstr>METASIN</vt:lpstr>
      <vt:lpstr>PROMEDIOS GRAFICAS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presario</dc:creator>
  <cp:lastModifiedBy>aange</cp:lastModifiedBy>
  <dcterms:created xsi:type="dcterms:W3CDTF">2015-11-11T01:59:21Z</dcterms:created>
  <dcterms:modified xsi:type="dcterms:W3CDTF">2018-08-13T18:56:29Z</dcterms:modified>
</cp:coreProperties>
</file>